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2\zarządzenie w sprawie planu d i w na 2022\"/>
    </mc:Choice>
  </mc:AlternateContent>
  <bookViews>
    <workbookView xWindow="-120" yWindow="-120" windowWidth="29040" windowHeight="15840" firstSheet="2" activeTab="4"/>
  </bookViews>
  <sheets>
    <sheet name="Zał. 1_korekta" sheetId="3" state="hidden" r:id="rId1"/>
    <sheet name="Zał.1" sheetId="4" state="hidden" r:id="rId2"/>
    <sheet name="Zał.1 " sheetId="10" r:id="rId3"/>
    <sheet name="Zał.1a" sheetId="8" r:id="rId4"/>
    <sheet name="Zał. 1b " sheetId="11" r:id="rId5"/>
  </sheets>
  <definedNames>
    <definedName name="_xlnm._FilterDatabase" localSheetId="4" hidden="1">'Zał. 1b '!$B$1:$B$434</definedName>
    <definedName name="_xlnm._FilterDatabase" localSheetId="2" hidden="1">'Zał.1 '!$C$1:$C$42</definedName>
    <definedName name="_xlnm._FilterDatabase" localSheetId="3" hidden="1">Zał.1a!$A$1:$A$141</definedName>
    <definedName name="_xlnm.Print_Area" localSheetId="4">'Zał. 1b '!$A$1:$K$389</definedName>
    <definedName name="_xlnm.Print_Area" localSheetId="3">Zał.1a!$A$1:$J$140</definedName>
    <definedName name="_xlnm.Print_Titles" localSheetId="4">'Zał. 1b '!$8:$12</definedName>
    <definedName name="_xlnm.Print_Titles" localSheetId="3">Zał.1a!$9:$15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0" i="11" l="1"/>
  <c r="H99" i="11"/>
  <c r="H156" i="11"/>
  <c r="H155" i="11" s="1"/>
  <c r="H154" i="11" s="1"/>
  <c r="F79" i="11"/>
  <c r="H48" i="11"/>
  <c r="H129" i="8"/>
  <c r="F69" i="8"/>
  <c r="H68" i="8"/>
  <c r="F51" i="8"/>
  <c r="H25" i="8"/>
  <c r="G39" i="10"/>
  <c r="G30" i="10"/>
  <c r="E30" i="10"/>
  <c r="E27" i="10"/>
  <c r="G21" i="10"/>
  <c r="E177" i="11"/>
  <c r="E106" i="8"/>
  <c r="E107" i="8"/>
  <c r="D56" i="8"/>
  <c r="D51" i="8"/>
  <c r="D25" i="8"/>
  <c r="E233" i="11"/>
  <c r="E232" i="11" s="1"/>
  <c r="E231" i="11" s="1"/>
  <c r="J232" i="11"/>
  <c r="J231" i="11" s="1"/>
  <c r="I232" i="11"/>
  <c r="I231" i="11" s="1"/>
  <c r="H232" i="11"/>
  <c r="H231" i="11" s="1"/>
  <c r="G232" i="11"/>
  <c r="G231" i="11" s="1"/>
  <c r="F232" i="11"/>
  <c r="F231" i="11" s="1"/>
  <c r="D231" i="11"/>
  <c r="E229" i="11"/>
  <c r="E228" i="11" s="1"/>
  <c r="J228" i="11"/>
  <c r="I228" i="11"/>
  <c r="H228" i="11"/>
  <c r="G228" i="11"/>
  <c r="F228" i="11"/>
  <c r="D228" i="11"/>
  <c r="D224" i="11" s="1"/>
  <c r="E226" i="11"/>
  <c r="E225" i="11" s="1"/>
  <c r="J225" i="11"/>
  <c r="I225" i="11"/>
  <c r="H225" i="11"/>
  <c r="G225" i="11"/>
  <c r="F225" i="11"/>
  <c r="E222" i="11"/>
  <c r="E221" i="11" s="1"/>
  <c r="J221" i="11"/>
  <c r="I221" i="11"/>
  <c r="H221" i="11"/>
  <c r="G221" i="11"/>
  <c r="F221" i="11"/>
  <c r="E219" i="11"/>
  <c r="E218" i="11" s="1"/>
  <c r="J218" i="11"/>
  <c r="I218" i="11"/>
  <c r="H218" i="11"/>
  <c r="G218" i="11"/>
  <c r="F218" i="11"/>
  <c r="D218" i="11"/>
  <c r="D203" i="11" s="1"/>
  <c r="E216" i="11"/>
  <c r="E215" i="11" s="1"/>
  <c r="J215" i="11"/>
  <c r="I215" i="11"/>
  <c r="H215" i="11"/>
  <c r="G215" i="11"/>
  <c r="F215" i="11"/>
  <c r="H213" i="11"/>
  <c r="E213" i="11" s="1"/>
  <c r="E212" i="11" s="1"/>
  <c r="J212" i="11"/>
  <c r="I212" i="11"/>
  <c r="G212" i="11"/>
  <c r="F212" i="11"/>
  <c r="E210" i="11"/>
  <c r="F209" i="11"/>
  <c r="E209" i="11" s="1"/>
  <c r="J208" i="11"/>
  <c r="I208" i="11"/>
  <c r="H208" i="11"/>
  <c r="G208" i="11"/>
  <c r="F206" i="11"/>
  <c r="E206" i="11" s="1"/>
  <c r="E205" i="11" s="1"/>
  <c r="J205" i="11"/>
  <c r="I205" i="11"/>
  <c r="H205" i="11"/>
  <c r="G205" i="11"/>
  <c r="E201" i="11"/>
  <c r="E200" i="11" s="1"/>
  <c r="J200" i="11"/>
  <c r="I200" i="11"/>
  <c r="H200" i="11"/>
  <c r="G200" i="11"/>
  <c r="F200" i="11"/>
  <c r="D200" i="11"/>
  <c r="E198" i="11"/>
  <c r="E197" i="11" s="1"/>
  <c r="J197" i="11"/>
  <c r="I197" i="11"/>
  <c r="H197" i="11"/>
  <c r="G197" i="11"/>
  <c r="F197" i="11"/>
  <c r="D197" i="11"/>
  <c r="H195" i="11"/>
  <c r="E195" i="11" s="1"/>
  <c r="H194" i="11"/>
  <c r="E194" i="11" s="1"/>
  <c r="J193" i="11"/>
  <c r="I193" i="11"/>
  <c r="G193" i="11"/>
  <c r="F193" i="11"/>
  <c r="D193" i="11"/>
  <c r="H191" i="11"/>
  <c r="E191" i="11" s="1"/>
  <c r="E190" i="11" s="1"/>
  <c r="J190" i="11"/>
  <c r="I190" i="11"/>
  <c r="G190" i="11"/>
  <c r="F190" i="11"/>
  <c r="D190" i="11"/>
  <c r="J186" i="11"/>
  <c r="I186" i="11"/>
  <c r="H186" i="11"/>
  <c r="G186" i="11"/>
  <c r="F186" i="11"/>
  <c r="E186" i="11"/>
  <c r="D186" i="11"/>
  <c r="E184" i="11"/>
  <c r="H183" i="11"/>
  <c r="E183" i="11" s="1"/>
  <c r="H182" i="11"/>
  <c r="E182" i="11" s="1"/>
  <c r="J181" i="11"/>
  <c r="I181" i="11"/>
  <c r="G181" i="11"/>
  <c r="F181" i="11"/>
  <c r="D181" i="11"/>
  <c r="E179" i="11"/>
  <c r="E178" i="11"/>
  <c r="H177" i="11"/>
  <c r="E176" i="11"/>
  <c r="E175" i="11"/>
  <c r="J174" i="11"/>
  <c r="J173" i="11" s="1"/>
  <c r="H174" i="11"/>
  <c r="I173" i="11"/>
  <c r="G173" i="11"/>
  <c r="F173" i="11"/>
  <c r="D173" i="11"/>
  <c r="J168" i="11"/>
  <c r="I168" i="11"/>
  <c r="H168" i="11"/>
  <c r="G168" i="11"/>
  <c r="F168" i="11"/>
  <c r="E168" i="11"/>
  <c r="D168" i="11"/>
  <c r="H166" i="11"/>
  <c r="E166" i="11" s="1"/>
  <c r="E165" i="11"/>
  <c r="J164" i="11"/>
  <c r="I164" i="11"/>
  <c r="G164" i="11"/>
  <c r="F164" i="11"/>
  <c r="D164" i="11"/>
  <c r="H161" i="11"/>
  <c r="H159" i="11" s="1"/>
  <c r="H158" i="11" s="1"/>
  <c r="E160" i="11"/>
  <c r="J159" i="11"/>
  <c r="J158" i="11" s="1"/>
  <c r="I159" i="11"/>
  <c r="I158" i="11" s="1"/>
  <c r="G159" i="11"/>
  <c r="G158" i="11" s="1"/>
  <c r="F159" i="11"/>
  <c r="F158" i="11" s="1"/>
  <c r="D158" i="11"/>
  <c r="J155" i="11"/>
  <c r="J154" i="11" s="1"/>
  <c r="I155" i="11"/>
  <c r="I154" i="11" s="1"/>
  <c r="G155" i="11"/>
  <c r="G154" i="11" s="1"/>
  <c r="F155" i="11"/>
  <c r="F154" i="11" s="1"/>
  <c r="D155" i="11"/>
  <c r="D154" i="11" s="1"/>
  <c r="H152" i="11"/>
  <c r="E152" i="11" s="1"/>
  <c r="E151" i="11" s="1"/>
  <c r="J151" i="11"/>
  <c r="J150" i="11" s="1"/>
  <c r="I151" i="11"/>
  <c r="I150" i="11" s="1"/>
  <c r="G151" i="11"/>
  <c r="G150" i="11" s="1"/>
  <c r="F151" i="11"/>
  <c r="F150" i="11" s="1"/>
  <c r="D151" i="11"/>
  <c r="D150" i="11" s="1"/>
  <c r="H148" i="11"/>
  <c r="H147" i="11" s="1"/>
  <c r="H146" i="11" s="1"/>
  <c r="J147" i="11"/>
  <c r="J146" i="11" s="1"/>
  <c r="I147" i="11"/>
  <c r="I146" i="11" s="1"/>
  <c r="G147" i="11"/>
  <c r="G146" i="11" s="1"/>
  <c r="F147" i="11"/>
  <c r="F146" i="11" s="1"/>
  <c r="D147" i="11"/>
  <c r="D146" i="11" s="1"/>
  <c r="H144" i="11"/>
  <c r="H143" i="11" s="1"/>
  <c r="H142" i="11" s="1"/>
  <c r="F144" i="11"/>
  <c r="F143" i="11" s="1"/>
  <c r="F142" i="11" s="1"/>
  <c r="J143" i="11"/>
  <c r="J142" i="11" s="1"/>
  <c r="I143" i="11"/>
  <c r="I142" i="11" s="1"/>
  <c r="G143" i="11"/>
  <c r="G142" i="11" s="1"/>
  <c r="D143" i="11"/>
  <c r="D142" i="11" s="1"/>
  <c r="F140" i="11"/>
  <c r="E140" i="11" s="1"/>
  <c r="F139" i="11"/>
  <c r="E139" i="11" s="1"/>
  <c r="F138" i="11"/>
  <c r="E138" i="11" s="1"/>
  <c r="F137" i="11"/>
  <c r="E137" i="11" s="1"/>
  <c r="E136" i="11"/>
  <c r="E135" i="11"/>
  <c r="J134" i="11"/>
  <c r="I134" i="11"/>
  <c r="H134" i="11"/>
  <c r="G134" i="11"/>
  <c r="D134" i="11"/>
  <c r="E132" i="11"/>
  <c r="E131" i="11"/>
  <c r="E130" i="11"/>
  <c r="E129" i="11"/>
  <c r="F128" i="11"/>
  <c r="E128" i="11" s="1"/>
  <c r="E127" i="11"/>
  <c r="E126" i="11"/>
  <c r="E125" i="11"/>
  <c r="E124" i="11"/>
  <c r="E123" i="11"/>
  <c r="F122" i="11"/>
  <c r="E122" i="11" s="1"/>
  <c r="E121" i="11"/>
  <c r="J120" i="11"/>
  <c r="I120" i="11"/>
  <c r="H120" i="11"/>
  <c r="G120" i="11"/>
  <c r="D120" i="11"/>
  <c r="E118" i="11"/>
  <c r="E117" i="11"/>
  <c r="E116" i="11"/>
  <c r="J115" i="11"/>
  <c r="I115" i="11"/>
  <c r="H115" i="11"/>
  <c r="G115" i="11"/>
  <c r="F115" i="11"/>
  <c r="E113" i="11"/>
  <c r="E112" i="11" s="1"/>
  <c r="J112" i="11"/>
  <c r="I112" i="11"/>
  <c r="H112" i="11"/>
  <c r="G112" i="11"/>
  <c r="F112" i="11"/>
  <c r="E109" i="11"/>
  <c r="E108" i="11" s="1"/>
  <c r="J108" i="11"/>
  <c r="J102" i="11" s="1"/>
  <c r="I108" i="11"/>
  <c r="H108" i="11"/>
  <c r="G108" i="11"/>
  <c r="F108" i="11"/>
  <c r="E106" i="11"/>
  <c r="E105" i="11"/>
  <c r="H104" i="11"/>
  <c r="E104" i="11" s="1"/>
  <c r="I103" i="11"/>
  <c r="G103" i="11"/>
  <c r="F103" i="11"/>
  <c r="D103" i="11"/>
  <c r="D102" i="11" s="1"/>
  <c r="E100" i="11"/>
  <c r="E99" i="11"/>
  <c r="J98" i="11"/>
  <c r="J97" i="11" s="1"/>
  <c r="I98" i="11"/>
  <c r="I97" i="11" s="1"/>
  <c r="G98" i="11"/>
  <c r="G97" i="11" s="1"/>
  <c r="D98" i="11"/>
  <c r="D97" i="11" s="1"/>
  <c r="F95" i="11"/>
  <c r="E95" i="11" s="1"/>
  <c r="E94" i="11" s="1"/>
  <c r="J94" i="11"/>
  <c r="I94" i="11"/>
  <c r="H94" i="11"/>
  <c r="G94" i="11"/>
  <c r="E92" i="11"/>
  <c r="E91" i="11"/>
  <c r="E90" i="11"/>
  <c r="J89" i="11"/>
  <c r="I89" i="11"/>
  <c r="H89" i="11"/>
  <c r="G89" i="11"/>
  <c r="F89" i="11"/>
  <c r="E87" i="11"/>
  <c r="E86" i="11" s="1"/>
  <c r="J86" i="11"/>
  <c r="I86" i="11"/>
  <c r="H86" i="11"/>
  <c r="G86" i="11"/>
  <c r="F86" i="11"/>
  <c r="E84" i="11"/>
  <c r="E83" i="11"/>
  <c r="J82" i="11"/>
  <c r="I82" i="11"/>
  <c r="H82" i="11"/>
  <c r="G82" i="11"/>
  <c r="F82" i="11"/>
  <c r="D81" i="11"/>
  <c r="J79" i="11"/>
  <c r="J78" i="11" s="1"/>
  <c r="J77" i="11" s="1"/>
  <c r="H79" i="11"/>
  <c r="H78" i="11" s="1"/>
  <c r="H77" i="11" s="1"/>
  <c r="F78" i="11"/>
  <c r="F77" i="11" s="1"/>
  <c r="I78" i="11"/>
  <c r="I77" i="11" s="1"/>
  <c r="G78" i="11"/>
  <c r="G77" i="11" s="1"/>
  <c r="D78" i="11"/>
  <c r="D77" i="11" s="1"/>
  <c r="H75" i="11"/>
  <c r="E75" i="11" s="1"/>
  <c r="E74" i="11" s="1"/>
  <c r="J74" i="11"/>
  <c r="J73" i="11" s="1"/>
  <c r="I74" i="11"/>
  <c r="I73" i="11" s="1"/>
  <c r="G74" i="11"/>
  <c r="G73" i="11" s="1"/>
  <c r="F74" i="11"/>
  <c r="F73" i="11" s="1"/>
  <c r="D74" i="11"/>
  <c r="D73" i="11" s="1"/>
  <c r="H71" i="11"/>
  <c r="E71" i="11" s="1"/>
  <c r="E70" i="11" s="1"/>
  <c r="I70" i="11"/>
  <c r="I69" i="11" s="1"/>
  <c r="G70" i="11"/>
  <c r="G69" i="11" s="1"/>
  <c r="F70" i="11"/>
  <c r="F69" i="11" s="1"/>
  <c r="D70" i="11"/>
  <c r="D69" i="11" s="1"/>
  <c r="J69" i="11"/>
  <c r="H67" i="11"/>
  <c r="H66" i="11" s="1"/>
  <c r="H65" i="11" s="1"/>
  <c r="J66" i="11"/>
  <c r="I66" i="11"/>
  <c r="I65" i="11" s="1"/>
  <c r="G66" i="11"/>
  <c r="G65" i="11" s="1"/>
  <c r="F66" i="11"/>
  <c r="F65" i="11" s="1"/>
  <c r="J65" i="11"/>
  <c r="D65" i="11"/>
  <c r="F63" i="11"/>
  <c r="E63" i="11" s="1"/>
  <c r="E62" i="11" s="1"/>
  <c r="J62" i="11"/>
  <c r="I62" i="11"/>
  <c r="H62" i="11"/>
  <c r="G62" i="11"/>
  <c r="D62" i="11"/>
  <c r="D58" i="11" s="1"/>
  <c r="E60" i="11"/>
  <c r="E59" i="11" s="1"/>
  <c r="J59" i="11"/>
  <c r="I59" i="11"/>
  <c r="H59" i="11"/>
  <c r="G59" i="11"/>
  <c r="F59" i="11"/>
  <c r="E56" i="11"/>
  <c r="E55" i="11" s="1"/>
  <c r="J55" i="11"/>
  <c r="J54" i="11" s="1"/>
  <c r="I55" i="11"/>
  <c r="I54" i="11" s="1"/>
  <c r="H55" i="11"/>
  <c r="H54" i="11" s="1"/>
  <c r="G55" i="11"/>
  <c r="G54" i="11" s="1"/>
  <c r="F55" i="11"/>
  <c r="F54" i="11" s="1"/>
  <c r="D55" i="11"/>
  <c r="D54" i="11" s="1"/>
  <c r="H52" i="11"/>
  <c r="H51" i="11" s="1"/>
  <c r="H50" i="11" s="1"/>
  <c r="G52" i="11"/>
  <c r="J51" i="11"/>
  <c r="J50" i="11" s="1"/>
  <c r="I51" i="11"/>
  <c r="I50" i="11" s="1"/>
  <c r="F51" i="11"/>
  <c r="F50" i="11" s="1"/>
  <c r="D51" i="11"/>
  <c r="D50" i="11" s="1"/>
  <c r="E48" i="11"/>
  <c r="H47" i="11"/>
  <c r="E47" i="11" s="1"/>
  <c r="H46" i="11"/>
  <c r="E46" i="11" s="1"/>
  <c r="J45" i="11"/>
  <c r="J44" i="11" s="1"/>
  <c r="I45" i="11"/>
  <c r="I44" i="11" s="1"/>
  <c r="G45" i="11"/>
  <c r="G44" i="11" s="1"/>
  <c r="F45" i="11"/>
  <c r="F44" i="11" s="1"/>
  <c r="D45" i="11"/>
  <c r="D44" i="11" s="1"/>
  <c r="H42" i="11"/>
  <c r="E42" i="11" s="1"/>
  <c r="E41" i="11" s="1"/>
  <c r="J41" i="11"/>
  <c r="J40" i="11" s="1"/>
  <c r="I41" i="11"/>
  <c r="I40" i="11" s="1"/>
  <c r="G41" i="11"/>
  <c r="G40" i="11" s="1"/>
  <c r="F41" i="11"/>
  <c r="F40" i="11" s="1"/>
  <c r="D41" i="11"/>
  <c r="D40" i="11" s="1"/>
  <c r="E38" i="11"/>
  <c r="E37" i="11" s="1"/>
  <c r="J37" i="11"/>
  <c r="I37" i="11"/>
  <c r="H37" i="11"/>
  <c r="G37" i="11"/>
  <c r="F37" i="11"/>
  <c r="E35" i="11"/>
  <c r="E34" i="11"/>
  <c r="J33" i="11"/>
  <c r="I33" i="11"/>
  <c r="H33" i="11"/>
  <c r="G33" i="11"/>
  <c r="F33" i="11"/>
  <c r="D33" i="11"/>
  <c r="E30" i="11"/>
  <c r="E29" i="11" s="1"/>
  <c r="J29" i="11"/>
  <c r="I29" i="11"/>
  <c r="H29" i="11"/>
  <c r="G29" i="11"/>
  <c r="F29" i="11"/>
  <c r="D29" i="11"/>
  <c r="E27" i="11"/>
  <c r="E26" i="11"/>
  <c r="E25" i="11"/>
  <c r="J24" i="11"/>
  <c r="I24" i="11"/>
  <c r="H24" i="11"/>
  <c r="G24" i="11"/>
  <c r="F24" i="11"/>
  <c r="D24" i="11"/>
  <c r="E22" i="11"/>
  <c r="E21" i="11" s="1"/>
  <c r="J21" i="11"/>
  <c r="I21" i="11"/>
  <c r="H21" i="11"/>
  <c r="G21" i="11"/>
  <c r="F21" i="11"/>
  <c r="E19" i="11"/>
  <c r="E18" i="11"/>
  <c r="E17" i="11"/>
  <c r="J16" i="11"/>
  <c r="I16" i="11"/>
  <c r="H16" i="11"/>
  <c r="G16" i="11"/>
  <c r="F16" i="11"/>
  <c r="D16" i="11"/>
  <c r="G102" i="11" l="1"/>
  <c r="G58" i="11"/>
  <c r="E98" i="11"/>
  <c r="E52" i="11"/>
  <c r="E51" i="11" s="1"/>
  <c r="I102" i="11"/>
  <c r="E103" i="11"/>
  <c r="E164" i="11"/>
  <c r="E67" i="11"/>
  <c r="E66" i="11" s="1"/>
  <c r="H190" i="11"/>
  <c r="E224" i="11"/>
  <c r="I224" i="11"/>
  <c r="G224" i="11"/>
  <c r="G81" i="11"/>
  <c r="E89" i="11"/>
  <c r="G111" i="11"/>
  <c r="I111" i="11"/>
  <c r="H81" i="11"/>
  <c r="D111" i="11"/>
  <c r="I163" i="11"/>
  <c r="F205" i="11"/>
  <c r="J203" i="11"/>
  <c r="F208" i="11"/>
  <c r="E208" i="11"/>
  <c r="E203" i="11" s="1"/>
  <c r="F224" i="11"/>
  <c r="J224" i="11"/>
  <c r="H224" i="11"/>
  <c r="F98" i="11"/>
  <c r="F97" i="11" s="1"/>
  <c r="E148" i="11"/>
  <c r="E147" i="11" s="1"/>
  <c r="H164" i="11"/>
  <c r="E33" i="11"/>
  <c r="E156" i="11"/>
  <c r="E155" i="11" s="1"/>
  <c r="F62" i="11"/>
  <c r="F58" i="11" s="1"/>
  <c r="J81" i="11"/>
  <c r="F120" i="11"/>
  <c r="G15" i="11"/>
  <c r="H193" i="11"/>
  <c r="H15" i="11"/>
  <c r="H58" i="11"/>
  <c r="F94" i="11"/>
  <c r="F81" i="11" s="1"/>
  <c r="F102" i="11"/>
  <c r="H212" i="11"/>
  <c r="H203" i="11" s="1"/>
  <c r="E24" i="11"/>
  <c r="I58" i="11"/>
  <c r="H111" i="11"/>
  <c r="D163" i="11"/>
  <c r="G203" i="11"/>
  <c r="I203" i="11"/>
  <c r="E45" i="11"/>
  <c r="E146" i="11"/>
  <c r="D15" i="11"/>
  <c r="I15" i="11"/>
  <c r="G51" i="11"/>
  <c r="G50" i="11" s="1"/>
  <c r="J58" i="11"/>
  <c r="E82" i="11"/>
  <c r="H103" i="11"/>
  <c r="H102" i="11" s="1"/>
  <c r="E120" i="11"/>
  <c r="E154" i="11"/>
  <c r="F163" i="11"/>
  <c r="J163" i="11"/>
  <c r="H173" i="11"/>
  <c r="E193" i="11"/>
  <c r="E65" i="11"/>
  <c r="E16" i="11"/>
  <c r="J15" i="11"/>
  <c r="E79" i="11"/>
  <c r="E78" i="11" s="1"/>
  <c r="I81" i="11"/>
  <c r="J111" i="11"/>
  <c r="E115" i="11"/>
  <c r="F134" i="11"/>
  <c r="E144" i="11"/>
  <c r="E143" i="11" s="1"/>
  <c r="E142" i="11" s="1"/>
  <c r="G163" i="11"/>
  <c r="E181" i="11"/>
  <c r="E77" i="11"/>
  <c r="E158" i="11"/>
  <c r="E54" i="11"/>
  <c r="E134" i="11"/>
  <c r="E161" i="11"/>
  <c r="E159" i="11" s="1"/>
  <c r="H181" i="11"/>
  <c r="H45" i="11"/>
  <c r="H44" i="11" s="1"/>
  <c r="E44" i="11" s="1"/>
  <c r="H74" i="11"/>
  <c r="H73" i="11" s="1"/>
  <c r="E73" i="11" s="1"/>
  <c r="H98" i="11"/>
  <c r="H97" i="11" s="1"/>
  <c r="H151" i="11"/>
  <c r="H150" i="11" s="1"/>
  <c r="E150" i="11" s="1"/>
  <c r="E174" i="11"/>
  <c r="E173" i="11" s="1"/>
  <c r="H70" i="11"/>
  <c r="H69" i="11" s="1"/>
  <c r="F15" i="11"/>
  <c r="H41" i="11"/>
  <c r="H40" i="11" s="1"/>
  <c r="E40" i="11" s="1"/>
  <c r="E91" i="8"/>
  <c r="E93" i="8"/>
  <c r="E97" i="11" l="1"/>
  <c r="F111" i="11"/>
  <c r="E81" i="11"/>
  <c r="D13" i="11"/>
  <c r="F203" i="11"/>
  <c r="E102" i="11"/>
  <c r="G13" i="11"/>
  <c r="H163" i="11"/>
  <c r="H13" i="11" s="1"/>
  <c r="J13" i="11"/>
  <c r="E163" i="11"/>
  <c r="E111" i="11"/>
  <c r="I13" i="11"/>
  <c r="E50" i="11"/>
  <c r="E58" i="11"/>
  <c r="E15" i="11"/>
  <c r="E69" i="11"/>
  <c r="F13" i="11" l="1"/>
  <c r="E13" i="11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I19" i="10"/>
  <c r="H19" i="10"/>
  <c r="G19" i="10"/>
  <c r="F19" i="10"/>
  <c r="E19" i="10"/>
  <c r="C19" i="10"/>
  <c r="D19" i="10" l="1"/>
  <c r="E140" i="8"/>
  <c r="E139" i="8"/>
  <c r="J138" i="8"/>
  <c r="I138" i="8"/>
  <c r="H138" i="8"/>
  <c r="G138" i="8"/>
  <c r="F138" i="8"/>
  <c r="D138" i="8"/>
  <c r="E136" i="8"/>
  <c r="E135" i="8"/>
  <c r="E134" i="8"/>
  <c r="J133" i="8"/>
  <c r="I133" i="8"/>
  <c r="G133" i="8"/>
  <c r="F133" i="8"/>
  <c r="D133" i="8"/>
  <c r="E131" i="8"/>
  <c r="E130" i="8"/>
  <c r="E129" i="8"/>
  <c r="E128" i="8"/>
  <c r="J127" i="8"/>
  <c r="I127" i="8"/>
  <c r="G127" i="8"/>
  <c r="F127" i="8"/>
  <c r="D127" i="8"/>
  <c r="E125" i="8"/>
  <c r="E124" i="8"/>
  <c r="E123" i="8"/>
  <c r="E122" i="8"/>
  <c r="E121" i="8"/>
  <c r="E120" i="8"/>
  <c r="E119" i="8"/>
  <c r="E118" i="8"/>
  <c r="J117" i="8"/>
  <c r="I117" i="8"/>
  <c r="H117" i="8"/>
  <c r="G117" i="8"/>
  <c r="F117" i="8"/>
  <c r="D117" i="8"/>
  <c r="E115" i="8"/>
  <c r="E114" i="8" s="1"/>
  <c r="J114" i="8"/>
  <c r="I114" i="8"/>
  <c r="H114" i="8"/>
  <c r="G114" i="8"/>
  <c r="F114" i="8"/>
  <c r="D114" i="8"/>
  <c r="E112" i="8"/>
  <c r="E111" i="8"/>
  <c r="J110" i="8"/>
  <c r="I110" i="8"/>
  <c r="H110" i="8"/>
  <c r="G110" i="8"/>
  <c r="D110" i="8"/>
  <c r="E108" i="8"/>
  <c r="E105" i="8"/>
  <c r="E104" i="8"/>
  <c r="E103" i="8"/>
  <c r="E102" i="8"/>
  <c r="E101" i="8"/>
  <c r="E100" i="8"/>
  <c r="E99" i="8"/>
  <c r="E98" i="8"/>
  <c r="E97" i="8"/>
  <c r="J96" i="8"/>
  <c r="I96" i="8"/>
  <c r="H96" i="8"/>
  <c r="G96" i="8"/>
  <c r="F96" i="8"/>
  <c r="D96" i="8"/>
  <c r="E94" i="8"/>
  <c r="E92" i="8"/>
  <c r="E90" i="8"/>
  <c r="E89" i="8"/>
  <c r="H86" i="8"/>
  <c r="E88" i="8"/>
  <c r="E87" i="8"/>
  <c r="J86" i="8"/>
  <c r="I86" i="8"/>
  <c r="G86" i="8"/>
  <c r="F86" i="8"/>
  <c r="D86" i="8"/>
  <c r="E84" i="8"/>
  <c r="E83" i="8"/>
  <c r="E82" i="8"/>
  <c r="J81" i="8"/>
  <c r="I81" i="8"/>
  <c r="H81" i="8"/>
  <c r="G81" i="8"/>
  <c r="F81" i="8"/>
  <c r="D81" i="8"/>
  <c r="E79" i="8"/>
  <c r="E78" i="8"/>
  <c r="J77" i="8"/>
  <c r="I77" i="8"/>
  <c r="H77" i="8"/>
  <c r="G77" i="8"/>
  <c r="F77" i="8"/>
  <c r="D77" i="8"/>
  <c r="E75" i="8"/>
  <c r="E74" i="8" s="1"/>
  <c r="J74" i="8"/>
  <c r="I74" i="8"/>
  <c r="H74" i="8"/>
  <c r="G74" i="8"/>
  <c r="F74" i="8"/>
  <c r="D74" i="8"/>
  <c r="E72" i="8"/>
  <c r="E71" i="8"/>
  <c r="E70" i="8"/>
  <c r="E69" i="8"/>
  <c r="E68" i="8"/>
  <c r="J67" i="8"/>
  <c r="I67" i="8"/>
  <c r="H67" i="8"/>
  <c r="G67" i="8"/>
  <c r="F67" i="8"/>
  <c r="D67" i="8"/>
  <c r="E65" i="8"/>
  <c r="E64" i="8" s="1"/>
  <c r="J64" i="8"/>
  <c r="I64" i="8"/>
  <c r="H64" i="8"/>
  <c r="G64" i="8"/>
  <c r="F64" i="8"/>
  <c r="D64" i="8"/>
  <c r="E61" i="8"/>
  <c r="E60" i="8"/>
  <c r="E59" i="8"/>
  <c r="E58" i="8"/>
  <c r="E57" i="8"/>
  <c r="E56" i="8"/>
  <c r="J55" i="8"/>
  <c r="I55" i="8"/>
  <c r="H55" i="8"/>
  <c r="G55" i="8"/>
  <c r="F55" i="8"/>
  <c r="D55" i="8"/>
  <c r="E53" i="8"/>
  <c r="E52" i="8"/>
  <c r="E51" i="8"/>
  <c r="E50" i="8"/>
  <c r="E49" i="8"/>
  <c r="J48" i="8"/>
  <c r="I48" i="8"/>
  <c r="H48" i="8"/>
  <c r="G48" i="8"/>
  <c r="D48" i="8"/>
  <c r="E46" i="8"/>
  <c r="E45" i="8" s="1"/>
  <c r="J45" i="8"/>
  <c r="I45" i="8"/>
  <c r="H45" i="8"/>
  <c r="G45" i="8"/>
  <c r="F45" i="8"/>
  <c r="D45" i="8"/>
  <c r="E43" i="8"/>
  <c r="E42" i="8" s="1"/>
  <c r="J42" i="8"/>
  <c r="I42" i="8"/>
  <c r="H42" i="8"/>
  <c r="G42" i="8"/>
  <c r="F42" i="8"/>
  <c r="D42" i="8"/>
  <c r="E40" i="8"/>
  <c r="H36" i="8"/>
  <c r="E39" i="8"/>
  <c r="E38" i="8"/>
  <c r="E37" i="8"/>
  <c r="J36" i="8"/>
  <c r="I36" i="8"/>
  <c r="G36" i="8"/>
  <c r="F36" i="8"/>
  <c r="D36" i="8"/>
  <c r="E34" i="8"/>
  <c r="E33" i="8" s="1"/>
  <c r="J33" i="8"/>
  <c r="I33" i="8"/>
  <c r="H33" i="8"/>
  <c r="G33" i="8"/>
  <c r="F33" i="8"/>
  <c r="D33" i="8"/>
  <c r="E31" i="8"/>
  <c r="E30" i="8"/>
  <c r="J29" i="8"/>
  <c r="I29" i="8"/>
  <c r="H29" i="8"/>
  <c r="G29" i="8"/>
  <c r="F29" i="8"/>
  <c r="D29" i="8"/>
  <c r="E27" i="8"/>
  <c r="E26" i="8"/>
  <c r="E25" i="8"/>
  <c r="E24" i="8"/>
  <c r="E23" i="8"/>
  <c r="E22" i="8"/>
  <c r="E21" i="8"/>
  <c r="E20" i="8"/>
  <c r="E19" i="8"/>
  <c r="J18" i="8"/>
  <c r="I18" i="8"/>
  <c r="G18" i="8"/>
  <c r="F18" i="8"/>
  <c r="D18" i="8"/>
  <c r="E86" i="8" l="1"/>
  <c r="E77" i="8"/>
  <c r="E36" i="8"/>
  <c r="I16" i="8"/>
  <c r="E81" i="8"/>
  <c r="E117" i="8"/>
  <c r="E110" i="8"/>
  <c r="E67" i="8"/>
  <c r="E138" i="8"/>
  <c r="E55" i="8"/>
  <c r="D16" i="8"/>
  <c r="E133" i="8"/>
  <c r="E127" i="8"/>
  <c r="E96" i="8"/>
  <c r="G16" i="8"/>
  <c r="E48" i="8"/>
  <c r="J16" i="8"/>
  <c r="E29" i="8"/>
  <c r="E18" i="8"/>
  <c r="H18" i="8"/>
  <c r="F48" i="8"/>
  <c r="F110" i="8"/>
  <c r="H127" i="8"/>
  <c r="H133" i="8"/>
  <c r="F16" i="8" l="1"/>
  <c r="E16" i="8"/>
  <c r="H16" i="8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G142" i="3"/>
  <c r="G138" i="3" s="1"/>
  <c r="F142" i="3"/>
  <c r="E140" i="3"/>
  <c r="E139" i="3" s="1"/>
  <c r="E138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E90" i="3" s="1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I10" i="3" l="1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D8" i="4" s="1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G8" i="3" l="1"/>
  <c r="E113" i="4"/>
  <c r="F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<sst xmlns="http://schemas.openxmlformats.org/spreadsheetml/2006/main" count="863" uniqueCount="240">
  <si>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</si>
  <si>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</si>
  <si>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</si>
  <si>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</si>
  <si>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</si>
  <si>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</si>
  <si>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</si>
  <si>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</si>
  <si>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</si>
  <si>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</si>
  <si>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</si>
  <si>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</si>
  <si>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</si>
  <si>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</si>
  <si>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</si>
  <si>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</si>
  <si>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</si>
  <si>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</si>
  <si>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</si>
  <si>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</si>
  <si>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</si>
  <si>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</si>
  <si>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</si>
  <si>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</si>
  <si>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</si>
  <si>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</si>
  <si>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</si>
  <si>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</si>
  <si>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</si>
  <si>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</si>
  <si>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</si>
  <si>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</si>
  <si>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</si>
  <si>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</si>
  <si>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</si>
  <si>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</si>
  <si>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</si>
  <si>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</si>
  <si>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</si>
  <si>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</si>
  <si>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</si>
  <si>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</si>
  <si>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</si>
  <si>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</si>
  <si>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</si>
  <si>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</si>
  <si>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</si>
  <si>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</si>
  <si>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</si>
  <si>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</si>
  <si>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</si>
  <si>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</si>
  <si>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</si>
  <si>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</si>
  <si>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</si>
  <si>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</si>
  <si>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</si>
  <si>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</si>
  <si>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</si>
  <si>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</si>
  <si>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</si>
  <si>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</si>
  <si>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</si>
  <si>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</si>
  <si>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</si>
  <si>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</si>
  <si>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</si>
  <si>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</si>
  <si>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</si>
  <si>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</si>
  <si>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</si>
  <si>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</si>
  <si>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</si>
  <si>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</si>
  <si>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</si>
  <si>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</si>
  <si>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</si>
  <si>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</si>
  <si>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</si>
  <si>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</si>
  <si>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</si>
  <si>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</si>
  <si>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</si>
  <si>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</si>
  <si>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</si>
  <si>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</si>
  <si>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</si>
  <si>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</si>
  <si>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</si>
  <si>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</si>
  <si>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</si>
  <si>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</si>
  <si>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</si>
  <si>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</si>
  <si>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Wydz. Zdrowia i Polityki Społecznej ZUW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</si>
  <si>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</si>
  <si>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</si>
  <si>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</si>
  <si>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</si>
  <si>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</si>
  <si>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</si>
  <si>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</si>
  <si>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uczestniczace w zajęciach w centrum integracji społecznej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</si>
  <si>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</si>
  <si>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</si>
  <si>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</si>
  <si>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</si>
  <si>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</si>
  <si>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</si>
  <si>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</si>
  <si>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</si>
  <si>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</si>
  <si>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</si>
  <si>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</si>
  <si>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</si>
  <si>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</si>
  <si>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</si>
  <si>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</si>
  <si>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</si>
  <si>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</si>
  <si>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</si>
  <si>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</si>
  <si>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</si>
  <si>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</si>
  <si>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</si>
  <si>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</si>
  <si>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</si>
  <si>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</si>
  <si>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</si>
  <si>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</si>
  <si>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</si>
  <si>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</si>
  <si>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</si>
  <si>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</si>
  <si>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</si>
  <si>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</si>
  <si>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</si>
  <si>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</si>
  <si>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</si>
  <si>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</si>
  <si>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</si>
  <si>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</si>
  <si>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</si>
  <si>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</si>
  <si>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</si>
  <si>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</si>
  <si>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</si>
  <si>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</si>
  <si>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</si>
  <si>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</si>
  <si>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</si>
  <si>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</si>
  <si>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</si>
  <si>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</si>
  <si>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</si>
  <si>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</si>
  <si>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</si>
  <si>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</si>
  <si>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</si>
  <si>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</si>
  <si>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</si>
  <si>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</si>
  <si>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</si>
  <si>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</si>
  <si>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</si>
  <si>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</si>
  <si>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</si>
  <si>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</si>
  <si>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</si>
  <si>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</si>
  <si>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</si>
  <si>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</si>
  <si>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</si>
  <si>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</si>
  <si>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</si>
  <si>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</si>
  <si>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</si>
  <si>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</si>
  <si>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</si>
  <si>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</si>
  <si>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</si>
  <si>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</si>
  <si>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</si>
  <si>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</si>
  <si>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</si>
  <si>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</si>
  <si>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</si>
  <si>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</si>
  <si>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</si>
  <si>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</si>
  <si>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</si>
  <si>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</si>
  <si>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</si>
  <si>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</si>
  <si>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</si>
  <si>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</si>
  <si>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</si>
  <si>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</si>
  <si>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</si>
  <si>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</si>
  <si>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</si>
  <si>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</si>
  <si>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</si>
  <si>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</si>
  <si>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</si>
  <si>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</si>
  <si>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</si>
  <si>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Inspekcja Ochrony Roślin i Nasiennictwa</t>
  </si>
  <si>
    <t>Pozostałe działania związane z gospodarką odpadami</t>
  </si>
  <si>
    <t>Staże i specjalizacje medyczne</t>
  </si>
  <si>
    <t>Działalność dyspozytorni medycznych</t>
  </si>
  <si>
    <t>Składki na ubezpieczenia zdrowotne oraz świadczenia dla osób nieobjętych obowiązkiem ubezpieczenia zdrowotnego</t>
  </si>
  <si>
    <t>Wydział Prawny</t>
  </si>
  <si>
    <t>Załącznik Nr 1a do</t>
  </si>
  <si>
    <t xml:space="preserve">Wojewody Zachodniopomorskiego </t>
  </si>
  <si>
    <t xml:space="preserve">(w podziale na działy i rozdziały klasyfikacji budżetowej) </t>
  </si>
  <si>
    <t>z tego</t>
  </si>
  <si>
    <t>Dotacje                        i subwencje</t>
  </si>
  <si>
    <t>Wydatki bieżące jednostek budżetowych</t>
  </si>
  <si>
    <t>Współfinansowanie projektów               z udziałem środków UE</t>
  </si>
  <si>
    <t>Program Rozwoju Obszarów Wiejskich</t>
  </si>
  <si>
    <t>,</t>
  </si>
  <si>
    <t xml:space="preserve">         </t>
  </si>
  <si>
    <t>Ministerstwo Skarbu Państwa w likwidacji</t>
  </si>
  <si>
    <t xml:space="preserve">Pozostała działalność     </t>
  </si>
  <si>
    <t xml:space="preserve">Składki na ubezpieczenie zdrowotne opłacane za osoby pobierające niektóre świadczenia z pomocy społecznej oraz za osoby uczestniczące w zajęciach w centrum integracji społecznej </t>
  </si>
  <si>
    <t>Zasiłki okresowe, celowe i pomoc w naturze oraz składki na ubezpieczenia emerytalne i rentowe</t>
  </si>
  <si>
    <t>Ochrona powietrza atmosferycznego i klimatu</t>
  </si>
  <si>
    <t>Załącznik Nr 1b do</t>
  </si>
  <si>
    <t>(w podziale na jednostki i komórki organizacyjne ZUW)</t>
  </si>
  <si>
    <t>Załącznik Nr 1 do</t>
  </si>
  <si>
    <t xml:space="preserve">(w podziale na działy klasyfikacji budżetowej) </t>
  </si>
  <si>
    <t>Dotacje                i subwencje</t>
  </si>
  <si>
    <t>Składki na ubezpieczenie zdrowotne opłacane za osoby pobierające niektóre świadczenia rodzinne oraz za osoby pobierające zasiłki dla opiekunów</t>
  </si>
  <si>
    <t>Usuwanie skutków klęsk żywiołowych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</si>
  <si>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</si>
  <si>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Dochody i wydatki budżetu Wojewody Zachodniopomorskiego na rok 2022</t>
  </si>
  <si>
    <t>według ustawy budżetowej na 2022 rok</t>
  </si>
  <si>
    <t>zarządzenia Nr     69    /2022</t>
  </si>
  <si>
    <t>z dnia       24.02.2022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</si>
</sst>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sz val="10"/>
      <color rgb="FF00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mo"/>
      <charset val="238"/>
    </font>
    <font>
      <b/>
      <sz val="10"/>
      <color theme="1"/>
      <name val="Arimo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6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0" fillId="0" borderId="11"/>
    <xf numFmtId="0" fontId="19" fillId="0" borderId="11"/>
    <xf numFmtId="0" fontId="19" fillId="0" borderId="11"/>
  </cellStyleXfs>
  <cellXfs count="426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/>
    <xf numFmtId="3" fontId="4" fillId="0" borderId="8" xfId="0" applyNumberFormat="1" applyFont="1" applyBorder="1" applyAlignment="1"/>
    <xf numFmtId="4" fontId="4" fillId="0" borderId="0" xfId="0" applyNumberFormat="1" applyFont="1" applyAlignment="1"/>
    <xf numFmtId="0" fontId="4" fillId="0" borderId="0" xfId="0" applyFont="1" applyAlignme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/>
    <xf numFmtId="3" fontId="4" fillId="0" borderId="9" xfId="0" applyNumberFormat="1" applyFont="1" applyBorder="1" applyAlignment="1"/>
    <xf numFmtId="3" fontId="5" fillId="0" borderId="9" xfId="0" applyNumberFormat="1" applyFont="1" applyBorder="1" applyAlignment="1"/>
    <xf numFmtId="3" fontId="4" fillId="0" borderId="5" xfId="0" applyNumberFormat="1" applyFont="1" applyBorder="1" applyAlignment="1"/>
    <xf numFmtId="3" fontId="1" fillId="0" borderId="10" xfId="0" applyNumberFormat="1" applyFont="1" applyBorder="1" applyAlignment="1"/>
    <xf numFmtId="3" fontId="4" fillId="0" borderId="0" xfId="0" applyNumberFormat="1" applyFont="1" applyAlignment="1"/>
    <xf numFmtId="0" fontId="4" fillId="2" borderId="10" xfId="0" applyFont="1" applyFill="1" applyBorder="1" applyAlignment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 applyAlignment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 applyAlignment="1"/>
    <xf numFmtId="3" fontId="8" fillId="0" borderId="10" xfId="0" applyNumberFormat="1" applyFont="1" applyBorder="1" applyAlignment="1">
      <alignment wrapText="1"/>
    </xf>
    <xf numFmtId="0" fontId="7" fillId="0" borderId="0" xfId="0" applyFont="1" applyAlignme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 applyAlignment="1"/>
    <xf numFmtId="3" fontId="7" fillId="3" borderId="10" xfId="0" applyNumberFormat="1" applyFont="1" applyFill="1" applyBorder="1" applyAlignment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 applyAlignment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 applyAlignment="1"/>
    <xf numFmtId="3" fontId="8" fillId="3" borderId="10" xfId="0" applyNumberFormat="1" applyFont="1" applyFill="1" applyBorder="1" applyAlignment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 applyAlignment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10" fillId="3" borderId="10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left" wrapText="1"/>
    </xf>
    <xf numFmtId="0" fontId="7" fillId="3" borderId="11" xfId="0" applyFont="1" applyFill="1" applyBorder="1" applyAlignment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 applyAlignment="1"/>
    <xf numFmtId="3" fontId="6" fillId="2" borderId="10" xfId="0" applyNumberFormat="1" applyFont="1" applyFill="1" applyBorder="1" applyAlignment="1"/>
    <xf numFmtId="3" fontId="11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 applyAlignme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 applyAlignment="1"/>
    <xf numFmtId="0" fontId="4" fillId="2" borderId="13" xfId="0" applyFont="1" applyFill="1" applyBorder="1" applyAlignment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 applyAlignment="1"/>
    <xf numFmtId="0" fontId="7" fillId="3" borderId="15" xfId="0" applyFont="1" applyFill="1" applyBorder="1" applyAlignment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 applyAlignment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 applyAlignment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 applyAlignment="1"/>
    <xf numFmtId="3" fontId="9" fillId="0" borderId="10" xfId="0" applyNumberFormat="1" applyFont="1" applyBorder="1" applyAlignment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1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/>
    <xf numFmtId="3" fontId="1" fillId="0" borderId="5" xfId="0" applyNumberFormat="1" applyFont="1" applyBorder="1" applyAlignment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 applyAlignment="1"/>
    <xf numFmtId="0" fontId="8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 applyAlignment="1"/>
    <xf numFmtId="0" fontId="4" fillId="3" borderId="11" xfId="0" applyFont="1" applyFill="1" applyBorder="1" applyAlignment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 applyAlignment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 applyAlignment="1"/>
    <xf numFmtId="3" fontId="1" fillId="0" borderId="17" xfId="0" applyNumberFormat="1" applyFont="1" applyBorder="1" applyAlignment="1">
      <alignment wrapText="1"/>
    </xf>
    <xf numFmtId="3" fontId="15" fillId="3" borderId="10" xfId="0" applyNumberFormat="1" applyFont="1" applyFill="1" applyBorder="1" applyAlignment="1"/>
    <xf numFmtId="3" fontId="15" fillId="0" borderId="10" xfId="0" applyNumberFormat="1" applyFont="1" applyFill="1" applyBorder="1" applyAlignment="1"/>
    <xf numFmtId="3" fontId="17" fillId="3" borderId="10" xfId="0" applyNumberFormat="1" applyFont="1" applyFill="1" applyBorder="1" applyAlignment="1"/>
    <xf numFmtId="0" fontId="0" fillId="0" borderId="0" xfId="0" applyFont="1" applyAlignment="1"/>
    <xf numFmtId="0" fontId="1" fillId="0" borderId="11" xfId="1" applyFont="1" applyAlignment="1">
      <alignment horizontal="left"/>
    </xf>
    <xf numFmtId="0" fontId="1" fillId="0" borderId="11" xfId="1" applyFont="1" applyAlignment="1">
      <alignment horizontal="center"/>
    </xf>
    <xf numFmtId="0" fontId="1" fillId="0" borderId="11" xfId="1" applyFont="1"/>
    <xf numFmtId="0" fontId="1" fillId="4" borderId="11" xfId="1" applyFont="1" applyFill="1"/>
    <xf numFmtId="3" fontId="1" fillId="0" borderId="11" xfId="1" applyNumberFormat="1" applyFont="1" applyAlignment="1">
      <alignment horizontal="right"/>
    </xf>
    <xf numFmtId="3" fontId="1" fillId="0" borderId="11" xfId="1" applyNumberFormat="1" applyFont="1"/>
    <xf numFmtId="0" fontId="21" fillId="0" borderId="11" xfId="1" applyFont="1" applyAlignment="1">
      <alignment horizontal="center"/>
    </xf>
    <xf numFmtId="0" fontId="21" fillId="4" borderId="11" xfId="1" applyFont="1" applyFill="1" applyAlignment="1">
      <alignment horizontal="center"/>
    </xf>
    <xf numFmtId="0" fontId="15" fillId="0" borderId="19" xfId="1" applyFont="1" applyBorder="1" applyAlignment="1">
      <alignment horizontal="left"/>
    </xf>
    <xf numFmtId="0" fontId="15" fillId="0" borderId="19" xfId="1" applyFont="1" applyBorder="1" applyAlignment="1">
      <alignment horizontal="center"/>
    </xf>
    <xf numFmtId="0" fontId="15" fillId="0" borderId="19" xfId="1" applyFont="1" applyBorder="1"/>
    <xf numFmtId="0" fontId="15" fillId="4" borderId="19" xfId="1" applyFont="1" applyFill="1" applyBorder="1"/>
    <xf numFmtId="0" fontId="8" fillId="0" borderId="11" xfId="1" applyFont="1"/>
    <xf numFmtId="0" fontId="15" fillId="0" borderId="23" xfId="1" applyFont="1" applyBorder="1" applyAlignment="1">
      <alignment horizontal="left"/>
    </xf>
    <xf numFmtId="0" fontId="15" fillId="0" borderId="23" xfId="1" applyFont="1" applyBorder="1" applyAlignment="1">
      <alignment horizontal="center"/>
    </xf>
    <xf numFmtId="0" fontId="15" fillId="4" borderId="23" xfId="1" applyFont="1" applyFill="1" applyBorder="1" applyAlignment="1">
      <alignment horizontal="center"/>
    </xf>
    <xf numFmtId="0" fontId="15" fillId="0" borderId="24" xfId="1" applyFont="1" applyBorder="1" applyAlignment="1">
      <alignment horizontal="center"/>
    </xf>
    <xf numFmtId="0" fontId="15" fillId="4" borderId="24" xfId="1" applyFont="1" applyFill="1" applyBorder="1" applyAlignment="1">
      <alignment horizontal="center"/>
    </xf>
    <xf numFmtId="0" fontId="15" fillId="4" borderId="25" xfId="1" applyFont="1" applyFill="1" applyBorder="1"/>
    <xf numFmtId="0" fontId="15" fillId="0" borderId="26" xfId="1" applyFont="1" applyBorder="1"/>
    <xf numFmtId="0" fontId="15" fillId="0" borderId="26" xfId="1" applyFont="1" applyBorder="1" applyAlignment="1">
      <alignment horizontal="left"/>
    </xf>
    <xf numFmtId="0" fontId="15" fillId="0" borderId="26" xfId="1" applyFont="1" applyBorder="1" applyAlignment="1">
      <alignment horizontal="center"/>
    </xf>
    <xf numFmtId="3" fontId="15" fillId="0" borderId="26" xfId="1" applyNumberFormat="1" applyFont="1" applyBorder="1"/>
    <xf numFmtId="0" fontId="23" fillId="0" borderId="27" xfId="1" applyFont="1" applyBorder="1" applyAlignment="1">
      <alignment horizontal="center"/>
    </xf>
    <xf numFmtId="0" fontId="23" fillId="4" borderId="27" xfId="1" applyFont="1" applyFill="1" applyBorder="1" applyAlignment="1">
      <alignment horizontal="center"/>
    </xf>
    <xf numFmtId="3" fontId="23" fillId="0" borderId="27" xfId="1" applyNumberFormat="1" applyFont="1" applyBorder="1" applyAlignment="1">
      <alignment horizontal="center"/>
    </xf>
    <xf numFmtId="0" fontId="24" fillId="0" borderId="28" xfId="1" applyFont="1" applyBorder="1" applyAlignment="1">
      <alignment horizontal="left"/>
    </xf>
    <xf numFmtId="0" fontId="24" fillId="0" borderId="28" xfId="1" quotePrefix="1" applyFont="1" applyBorder="1" applyAlignment="1">
      <alignment horizontal="center"/>
    </xf>
    <xf numFmtId="0" fontId="24" fillId="0" borderId="28" xfId="1" applyFont="1" applyBorder="1"/>
    <xf numFmtId="3" fontId="24" fillId="4" borderId="28" xfId="1" applyNumberFormat="1" applyFont="1" applyFill="1" applyBorder="1"/>
    <xf numFmtId="3" fontId="24" fillId="0" borderId="28" xfId="1" applyNumberFormat="1" applyFont="1" applyBorder="1"/>
    <xf numFmtId="0" fontId="24" fillId="0" borderId="23" xfId="1" applyFont="1" applyBorder="1" applyAlignment="1">
      <alignment horizontal="left"/>
    </xf>
    <xf numFmtId="0" fontId="24" fillId="0" borderId="29" xfId="1" quotePrefix="1" applyFont="1" applyBorder="1" applyAlignment="1">
      <alignment horizontal="center"/>
    </xf>
    <xf numFmtId="0" fontId="24" fillId="0" borderId="29" xfId="1" applyFont="1" applyBorder="1"/>
    <xf numFmtId="3" fontId="24" fillId="4" borderId="29" xfId="1" applyNumberFormat="1" applyFont="1" applyFill="1" applyBorder="1"/>
    <xf numFmtId="3" fontId="24" fillId="0" borderId="29" xfId="1" applyNumberFormat="1" applyFont="1" applyBorder="1"/>
    <xf numFmtId="3" fontId="24" fillId="0" borderId="23" xfId="1" applyNumberFormat="1" applyFont="1" applyBorder="1"/>
    <xf numFmtId="0" fontId="25" fillId="0" borderId="30" xfId="1" quotePrefix="1" applyFont="1" applyBorder="1" applyAlignment="1">
      <alignment horizontal="center"/>
    </xf>
    <xf numFmtId="0" fontId="25" fillId="0" borderId="30" xfId="1" applyFont="1" applyBorder="1"/>
    <xf numFmtId="3" fontId="25" fillId="4" borderId="30" xfId="1" applyNumberFormat="1" applyFont="1" applyFill="1" applyBorder="1"/>
    <xf numFmtId="3" fontId="25" fillId="0" borderId="30" xfId="1" applyNumberFormat="1" applyFont="1" applyBorder="1"/>
    <xf numFmtId="0" fontId="15" fillId="0" borderId="30" xfId="1" quotePrefix="1" applyFont="1" applyBorder="1" applyAlignment="1">
      <alignment horizontal="center"/>
    </xf>
    <xf numFmtId="0" fontId="15" fillId="0" borderId="30" xfId="1" applyFont="1" applyBorder="1"/>
    <xf numFmtId="3" fontId="15" fillId="4" borderId="30" xfId="1" applyNumberFormat="1" applyFont="1" applyFill="1" applyBorder="1"/>
    <xf numFmtId="3" fontId="15" fillId="0" borderId="30" xfId="1" applyNumberFormat="1" applyFont="1" applyBorder="1"/>
    <xf numFmtId="0" fontId="15" fillId="0" borderId="30" xfId="1" applyFont="1" applyBorder="1" applyAlignment="1">
      <alignment wrapText="1"/>
    </xf>
    <xf numFmtId="0" fontId="16" fillId="0" borderId="30" xfId="1" quotePrefix="1" applyFont="1" applyBorder="1" applyAlignment="1">
      <alignment horizontal="center"/>
    </xf>
    <xf numFmtId="0" fontId="16" fillId="0" borderId="30" xfId="1" applyFont="1" applyBorder="1"/>
    <xf numFmtId="3" fontId="16" fillId="4" borderId="30" xfId="1" applyNumberFormat="1" applyFont="1" applyFill="1" applyBorder="1"/>
    <xf numFmtId="3" fontId="16" fillId="0" borderId="30" xfId="1" applyNumberFormat="1" applyFont="1" applyBorder="1"/>
    <xf numFmtId="0" fontId="15" fillId="0" borderId="30" xfId="1" quotePrefix="1" applyFont="1" applyBorder="1" applyAlignment="1">
      <alignment horizontal="center" vertical="top"/>
    </xf>
    <xf numFmtId="0" fontId="25" fillId="0" borderId="30" xfId="1" applyFont="1" applyBorder="1" applyAlignment="1">
      <alignment horizontal="center"/>
    </xf>
    <xf numFmtId="0" fontId="15" fillId="0" borderId="30" xfId="1" applyFont="1" applyBorder="1" applyAlignment="1">
      <alignment horizontal="center"/>
    </xf>
    <xf numFmtId="0" fontId="26" fillId="0" borderId="30" xfId="1" applyFont="1" applyBorder="1"/>
    <xf numFmtId="0" fontId="27" fillId="0" borderId="30" xfId="1" applyFont="1" applyBorder="1" applyAlignment="1">
      <alignment vertical="top"/>
    </xf>
    <xf numFmtId="0" fontId="15" fillId="0" borderId="30" xfId="1" applyFont="1" applyBorder="1" applyAlignment="1">
      <alignment horizontal="left" wrapText="1"/>
    </xf>
    <xf numFmtId="3" fontId="27" fillId="0" borderId="30" xfId="1" applyNumberFormat="1" applyFont="1" applyBorder="1"/>
    <xf numFmtId="0" fontId="15" fillId="0" borderId="30" xfId="1" applyFont="1" applyBorder="1" applyAlignment="1">
      <alignment vertical="top"/>
    </xf>
    <xf numFmtId="0" fontId="16" fillId="0" borderId="30" xfId="1" applyFont="1" applyBorder="1" applyAlignment="1">
      <alignment horizontal="center"/>
    </xf>
    <xf numFmtId="0" fontId="26" fillId="0" borderId="30" xfId="1" applyFont="1" applyBorder="1" applyAlignment="1">
      <alignment horizontal="center"/>
    </xf>
    <xf numFmtId="0" fontId="28" fillId="0" borderId="30" xfId="1" applyFont="1" applyBorder="1" applyAlignment="1">
      <alignment horizontal="center"/>
    </xf>
    <xf numFmtId="0" fontId="27" fillId="0" borderId="30" xfId="1" applyFont="1" applyBorder="1"/>
    <xf numFmtId="3" fontId="27" fillId="4" borderId="30" xfId="1" applyNumberFormat="1" applyFont="1" applyFill="1" applyBorder="1"/>
    <xf numFmtId="3" fontId="28" fillId="0" borderId="30" xfId="1" applyNumberFormat="1" applyFont="1" applyBorder="1"/>
    <xf numFmtId="3" fontId="28" fillId="4" borderId="30" xfId="1" applyNumberFormat="1" applyFont="1" applyFill="1" applyBorder="1"/>
    <xf numFmtId="0" fontId="27" fillId="0" borderId="30" xfId="1" applyFont="1" applyBorder="1" applyAlignment="1">
      <alignment horizontal="center"/>
    </xf>
    <xf numFmtId="3" fontId="15" fillId="0" borderId="30" xfId="1" applyNumberFormat="1" applyFont="1" applyBorder="1" applyAlignment="1">
      <alignment horizontal="left"/>
    </xf>
    <xf numFmtId="3" fontId="27" fillId="4" borderId="30" xfId="1" applyNumberFormat="1" applyFont="1" applyFill="1" applyBorder="1" applyAlignment="1">
      <alignment horizontal="right"/>
    </xf>
    <xf numFmtId="3" fontId="27" fillId="0" borderId="30" xfId="1" applyNumberFormat="1" applyFont="1" applyBorder="1" applyAlignment="1">
      <alignment horizontal="right"/>
    </xf>
    <xf numFmtId="0" fontId="15" fillId="0" borderId="30" xfId="1" applyFont="1" applyBorder="1" applyAlignment="1">
      <alignment horizontal="center" vertical="top"/>
    </xf>
    <xf numFmtId="0" fontId="15" fillId="0" borderId="30" xfId="1" applyFont="1" applyBorder="1" applyAlignment="1">
      <alignment horizontal="left" vertical="top" wrapText="1"/>
    </xf>
    <xf numFmtId="0" fontId="15" fillId="0" borderId="30" xfId="1" applyFont="1" applyBorder="1" applyAlignment="1">
      <alignment horizontal="justify" vertical="top" wrapText="1"/>
    </xf>
    <xf numFmtId="0" fontId="15" fillId="4" borderId="30" xfId="1" applyFont="1" applyFill="1" applyBorder="1" applyAlignment="1">
      <alignment horizontal="center"/>
    </xf>
    <xf numFmtId="0" fontId="15" fillId="4" borderId="23" xfId="1" applyFont="1" applyFill="1" applyBorder="1" applyAlignment="1">
      <alignment horizontal="left" wrapText="1"/>
    </xf>
    <xf numFmtId="0" fontId="15" fillId="0" borderId="10" xfId="1" applyFont="1" applyBorder="1" applyAlignment="1">
      <alignment horizontal="left" wrapText="1"/>
    </xf>
    <xf numFmtId="0" fontId="28" fillId="4" borderId="30" xfId="1" applyFont="1" applyFill="1" applyBorder="1" applyAlignment="1">
      <alignment horizontal="left" wrapText="1"/>
    </xf>
    <xf numFmtId="0" fontId="15" fillId="4" borderId="31" xfId="1" applyFont="1" applyFill="1" applyBorder="1" applyAlignment="1">
      <alignment horizontal="left" wrapText="1"/>
    </xf>
    <xf numFmtId="0" fontId="15" fillId="4" borderId="30" xfId="1" applyFont="1" applyFill="1" applyBorder="1" applyAlignment="1">
      <alignment horizontal="left" wrapText="1"/>
    </xf>
    <xf numFmtId="0" fontId="28" fillId="0" borderId="30" xfId="1" applyFont="1" applyBorder="1"/>
    <xf numFmtId="0" fontId="25" fillId="0" borderId="30" xfId="1" applyFont="1" applyBorder="1" applyAlignment="1">
      <alignment wrapText="1"/>
    </xf>
    <xf numFmtId="0" fontId="15" fillId="4" borderId="30" xfId="1" applyFont="1" applyFill="1" applyBorder="1"/>
    <xf numFmtId="0" fontId="15" fillId="0" borderId="30" xfId="1" applyFont="1" applyBorder="1" applyAlignment="1">
      <alignment horizontal="left"/>
    </xf>
    <xf numFmtId="0" fontId="15" fillId="0" borderId="11" xfId="1" applyFont="1"/>
    <xf numFmtId="0" fontId="15" fillId="4" borderId="11" xfId="1" applyFont="1" applyFill="1"/>
    <xf numFmtId="3" fontId="1" fillId="0" borderId="26" xfId="1" applyNumberFormat="1" applyFont="1" applyBorder="1" applyAlignment="1">
      <alignment horizontal="center" vertical="center"/>
    </xf>
    <xf numFmtId="0" fontId="31" fillId="0" borderId="27" xfId="1" applyFont="1" applyBorder="1" applyAlignment="1">
      <alignment horizontal="center"/>
    </xf>
    <xf numFmtId="3" fontId="31" fillId="0" borderId="27" xfId="1" applyNumberFormat="1" applyFont="1" applyBorder="1" applyAlignment="1">
      <alignment horizontal="center"/>
    </xf>
    <xf numFmtId="0" fontId="21" fillId="0" borderId="28" xfId="1" applyFont="1" applyBorder="1" applyAlignment="1">
      <alignment horizontal="left"/>
    </xf>
    <xf numFmtId="0" fontId="21" fillId="0" borderId="28" xfId="1" applyFont="1" applyBorder="1"/>
    <xf numFmtId="3" fontId="21" fillId="0" borderId="28" xfId="1" applyNumberFormat="1" applyFont="1" applyBorder="1"/>
    <xf numFmtId="0" fontId="21" fillId="0" borderId="23" xfId="1" applyFont="1" applyBorder="1" applyAlignment="1">
      <alignment horizontal="left"/>
    </xf>
    <xf numFmtId="0" fontId="21" fillId="0" borderId="29" xfId="1" applyFont="1" applyBorder="1"/>
    <xf numFmtId="3" fontId="21" fillId="0" borderId="29" xfId="1" applyNumberFormat="1" applyFont="1" applyBorder="1"/>
    <xf numFmtId="3" fontId="21" fillId="0" borderId="23" xfId="1" applyNumberFormat="1" applyFont="1" applyBorder="1"/>
    <xf numFmtId="0" fontId="27" fillId="0" borderId="30" xfId="1" quotePrefix="1" applyFont="1" applyBorder="1" applyAlignment="1">
      <alignment horizontal="center"/>
    </xf>
    <xf numFmtId="3" fontId="27" fillId="0" borderId="23" xfId="1" applyNumberFormat="1" applyFont="1" applyBorder="1"/>
    <xf numFmtId="0" fontId="28" fillId="0" borderId="32" xfId="1" applyFont="1" applyBorder="1" applyAlignment="1">
      <alignment horizontal="center"/>
    </xf>
    <xf numFmtId="0" fontId="27" fillId="0" borderId="32" xfId="1" applyFont="1" applyBorder="1" applyAlignment="1">
      <alignment wrapText="1"/>
    </xf>
    <xf numFmtId="3" fontId="16" fillId="0" borderId="32" xfId="1" applyNumberFormat="1" applyFont="1" applyBorder="1"/>
    <xf numFmtId="3" fontId="25" fillId="0" borderId="32" xfId="1" applyNumberFormat="1" applyFont="1" applyBorder="1"/>
    <xf numFmtId="3" fontId="15" fillId="0" borderId="32" xfId="1" applyNumberFormat="1" applyFont="1" applyBorder="1"/>
    <xf numFmtId="0" fontId="1" fillId="0" borderId="11" xfId="1" quotePrefix="1" applyFont="1" applyAlignment="1">
      <alignment horizontal="center"/>
    </xf>
    <xf numFmtId="0" fontId="1" fillId="0" borderId="11" xfId="1" applyFont="1" applyAlignment="1">
      <alignment wrapText="1"/>
    </xf>
    <xf numFmtId="0" fontId="1" fillId="0" borderId="11" xfId="3" applyFont="1" applyAlignment="1">
      <alignment horizontal="left"/>
    </xf>
    <xf numFmtId="0" fontId="1" fillId="0" borderId="11" xfId="3" applyFont="1" applyAlignment="1">
      <alignment horizontal="center"/>
    </xf>
    <xf numFmtId="0" fontId="1" fillId="0" borderId="11" xfId="3" applyFont="1"/>
    <xf numFmtId="0" fontId="15" fillId="0" borderId="11" xfId="3" applyFont="1"/>
    <xf numFmtId="0" fontId="0" fillId="0" borderId="11" xfId="3" applyFont="1"/>
    <xf numFmtId="0" fontId="1" fillId="0" borderId="7" xfId="3" applyFont="1" applyBorder="1" applyAlignment="1">
      <alignment horizontal="center"/>
    </xf>
    <xf numFmtId="0" fontId="15" fillId="0" borderId="7" xfId="3" applyFont="1" applyBorder="1" applyAlignment="1">
      <alignment horizontal="center"/>
    </xf>
    <xf numFmtId="0" fontId="4" fillId="0" borderId="8" xfId="3" applyFont="1" applyBorder="1" applyAlignment="1">
      <alignment horizontal="left"/>
    </xf>
    <xf numFmtId="0" fontId="4" fillId="0" borderId="8" xfId="3" applyFont="1" applyBorder="1" applyAlignment="1">
      <alignment horizontal="center"/>
    </xf>
    <xf numFmtId="0" fontId="4" fillId="0" borderId="8" xfId="3" applyFont="1" applyBorder="1"/>
    <xf numFmtId="3" fontId="18" fillId="0" borderId="8" xfId="3" applyNumberFormat="1" applyFont="1" applyBorder="1"/>
    <xf numFmtId="3" fontId="4" fillId="0" borderId="8" xfId="3" applyNumberFormat="1" applyFont="1" applyBorder="1"/>
    <xf numFmtId="0" fontId="4" fillId="0" borderId="11" xfId="3" applyFont="1"/>
    <xf numFmtId="0" fontId="4" fillId="0" borderId="13" xfId="3" applyFont="1" applyBorder="1" applyAlignment="1">
      <alignment horizontal="left"/>
    </xf>
    <xf numFmtId="0" fontId="4" fillId="0" borderId="16" xfId="3" applyFont="1" applyBorder="1" applyAlignment="1">
      <alignment horizontal="center"/>
    </xf>
    <xf numFmtId="0" fontId="4" fillId="0" borderId="16" xfId="3" applyFont="1" applyBorder="1"/>
    <xf numFmtId="3" fontId="18" fillId="0" borderId="16" xfId="3" applyNumberFormat="1" applyFont="1" applyBorder="1"/>
    <xf numFmtId="3" fontId="4" fillId="0" borderId="16" xfId="3" applyNumberFormat="1" applyFont="1" applyBorder="1"/>
    <xf numFmtId="3" fontId="4" fillId="0" borderId="13" xfId="3" applyNumberFormat="1" applyFont="1" applyBorder="1"/>
    <xf numFmtId="3" fontId="15" fillId="0" borderId="10" xfId="3" applyNumberFormat="1" applyFont="1" applyBorder="1"/>
    <xf numFmtId="3" fontId="8" fillId="0" borderId="10" xfId="3" applyNumberFormat="1" applyFont="1" applyBorder="1"/>
    <xf numFmtId="3" fontId="4" fillId="0" borderId="11" xfId="3" applyNumberFormat="1" applyFont="1"/>
    <xf numFmtId="0" fontId="18" fillId="2" borderId="10" xfId="3" applyFont="1" applyFill="1" applyBorder="1"/>
    <xf numFmtId="0" fontId="18" fillId="2" borderId="10" xfId="3" applyFont="1" applyFill="1" applyBorder="1" applyAlignment="1">
      <alignment horizontal="center"/>
    </xf>
    <xf numFmtId="0" fontId="18" fillId="2" borderId="10" xfId="3" applyFont="1" applyFill="1" applyBorder="1" applyAlignment="1">
      <alignment horizontal="left" wrapText="1"/>
    </xf>
    <xf numFmtId="3" fontId="18" fillId="2" borderId="10" xfId="3" applyNumberFormat="1" applyFont="1" applyFill="1" applyBorder="1"/>
    <xf numFmtId="0" fontId="18" fillId="0" borderId="11" xfId="3" applyFont="1"/>
    <xf numFmtId="0" fontId="17" fillId="0" borderId="10" xfId="3" applyFont="1" applyBorder="1" applyAlignment="1">
      <alignment horizontal="center"/>
    </xf>
    <xf numFmtId="0" fontId="17" fillId="0" borderId="10" xfId="3" applyFont="1" applyBorder="1" applyAlignment="1">
      <alignment horizontal="left" wrapText="1"/>
    </xf>
    <xf numFmtId="3" fontId="17" fillId="0" borderId="10" xfId="3" applyNumberFormat="1" applyFont="1" applyBorder="1"/>
    <xf numFmtId="0" fontId="17" fillId="0" borderId="11" xfId="3" applyFont="1"/>
    <xf numFmtId="0" fontId="15" fillId="3" borderId="10" xfId="3" applyFont="1" applyFill="1" applyBorder="1" applyAlignment="1">
      <alignment horizontal="center"/>
    </xf>
    <xf numFmtId="0" fontId="15" fillId="3" borderId="10" xfId="3" applyFont="1" applyFill="1" applyBorder="1" applyAlignment="1">
      <alignment horizontal="left" wrapText="1"/>
    </xf>
    <xf numFmtId="3" fontId="15" fillId="3" borderId="10" xfId="3" applyNumberFormat="1" applyFont="1" applyFill="1" applyBorder="1"/>
    <xf numFmtId="3" fontId="17" fillId="3" borderId="10" xfId="3" applyNumberFormat="1" applyFont="1" applyFill="1" applyBorder="1"/>
    <xf numFmtId="0" fontId="15" fillId="3" borderId="11" xfId="3" applyFont="1" applyFill="1"/>
    <xf numFmtId="0" fontId="15" fillId="3" borderId="10" xfId="3" applyFont="1" applyFill="1" applyBorder="1" applyAlignment="1">
      <alignment horizontal="left" vertical="top" wrapText="1"/>
    </xf>
    <xf numFmtId="0" fontId="15" fillId="3" borderId="10" xfId="3" applyFont="1" applyFill="1" applyBorder="1" applyAlignment="1">
      <alignment horizontal="center" vertical="top"/>
    </xf>
    <xf numFmtId="3" fontId="8" fillId="3" borderId="10" xfId="3" applyNumberFormat="1" applyFont="1" applyFill="1" applyBorder="1"/>
    <xf numFmtId="0" fontId="17" fillId="3" borderId="10" xfId="3" applyFont="1" applyFill="1" applyBorder="1" applyAlignment="1">
      <alignment horizontal="left" wrapText="1"/>
    </xf>
    <xf numFmtId="0" fontId="17" fillId="3" borderId="14" xfId="3" applyFont="1" applyFill="1" applyBorder="1" applyAlignment="1">
      <alignment horizontal="left" vertical="top" wrapText="1"/>
    </xf>
    <xf numFmtId="3" fontId="15" fillId="3" borderId="10" xfId="3" applyNumberFormat="1" applyFont="1" applyFill="1" applyBorder="1" applyAlignment="1">
      <alignment vertical="top"/>
    </xf>
    <xf numFmtId="3" fontId="17" fillId="3" borderId="10" xfId="3" applyNumberFormat="1" applyFont="1" applyFill="1" applyBorder="1" applyAlignment="1">
      <alignment vertical="top"/>
    </xf>
    <xf numFmtId="3" fontId="15" fillId="0" borderId="10" xfId="3" applyNumberFormat="1" applyFont="1" applyBorder="1" applyAlignment="1">
      <alignment vertical="top"/>
    </xf>
    <xf numFmtId="0" fontId="15" fillId="5" borderId="10" xfId="3" applyFont="1" applyFill="1" applyBorder="1" applyAlignment="1">
      <alignment horizontal="center"/>
    </xf>
    <xf numFmtId="0" fontId="15" fillId="5" borderId="10" xfId="3" applyFont="1" applyFill="1" applyBorder="1" applyAlignment="1">
      <alignment horizontal="left" wrapText="1"/>
    </xf>
    <xf numFmtId="3" fontId="15" fillId="5" borderId="10" xfId="3" applyNumberFormat="1" applyFont="1" applyFill="1" applyBorder="1"/>
    <xf numFmtId="3" fontId="17" fillId="5" borderId="10" xfId="3" applyNumberFormat="1" applyFont="1" applyFill="1" applyBorder="1"/>
    <xf numFmtId="3" fontId="15" fillId="4" borderId="10" xfId="3" applyNumberFormat="1" applyFont="1" applyFill="1" applyBorder="1"/>
    <xf numFmtId="0" fontId="15" fillId="5" borderId="11" xfId="3" applyFont="1" applyFill="1"/>
    <xf numFmtId="0" fontId="15" fillId="4" borderId="11" xfId="3" applyFont="1" applyFill="1"/>
    <xf numFmtId="0" fontId="15" fillId="3" borderId="13" xfId="3" applyFont="1" applyFill="1" applyBorder="1" applyAlignment="1">
      <alignment horizontal="center"/>
    </xf>
    <xf numFmtId="0" fontId="15" fillId="3" borderId="10" xfId="3" applyFont="1" applyFill="1" applyBorder="1" applyAlignment="1">
      <alignment horizontal="left" vertical="center" wrapText="1"/>
    </xf>
    <xf numFmtId="0" fontId="8" fillId="0" borderId="10" xfId="3" applyFont="1" applyBorder="1" applyAlignment="1">
      <alignment horizontal="center"/>
    </xf>
    <xf numFmtId="0" fontId="8" fillId="0" borderId="10" xfId="3" applyFont="1" applyBorder="1" applyAlignment="1">
      <alignment horizontal="left" wrapText="1"/>
    </xf>
    <xf numFmtId="0" fontId="18" fillId="2" borderId="13" xfId="3" applyFont="1" applyFill="1" applyBorder="1" applyAlignment="1">
      <alignment horizontal="left"/>
    </xf>
    <xf numFmtId="3" fontId="16" fillId="2" borderId="10" xfId="3" applyNumberFormat="1" applyFont="1" applyFill="1" applyBorder="1"/>
    <xf numFmtId="0" fontId="16" fillId="2" borderId="10" xfId="3" applyFont="1" applyFill="1" applyBorder="1" applyAlignment="1">
      <alignment horizontal="center"/>
    </xf>
    <xf numFmtId="0" fontId="16" fillId="2" borderId="10" xfId="3" applyFont="1" applyFill="1" applyBorder="1" applyAlignment="1">
      <alignment horizontal="left" wrapText="1"/>
    </xf>
    <xf numFmtId="0" fontId="16" fillId="0" borderId="11" xfId="3" applyFont="1"/>
    <xf numFmtId="0" fontId="1" fillId="0" borderId="10" xfId="3" applyFont="1" applyBorder="1" applyAlignment="1">
      <alignment horizontal="center"/>
    </xf>
    <xf numFmtId="0" fontId="1" fillId="0" borderId="10" xfId="3" applyFont="1" applyBorder="1" applyAlignment="1">
      <alignment horizontal="left" wrapText="1"/>
    </xf>
    <xf numFmtId="0" fontId="6" fillId="0" borderId="11" xfId="3" applyFont="1"/>
    <xf numFmtId="0" fontId="17" fillId="3" borderId="10" xfId="3" applyFont="1" applyFill="1" applyBorder="1" applyAlignment="1">
      <alignment horizontal="center"/>
    </xf>
    <xf numFmtId="0" fontId="15" fillId="0" borderId="10" xfId="3" applyFont="1" applyBorder="1" applyAlignment="1">
      <alignment horizontal="center"/>
    </xf>
    <xf numFmtId="0" fontId="15" fillId="0" borderId="10" xfId="3" applyFont="1" applyBorder="1" applyAlignment="1">
      <alignment horizontal="left" wrapText="1"/>
    </xf>
    <xf numFmtId="0" fontId="17" fillId="3" borderId="11" xfId="3" applyFont="1" applyFill="1"/>
    <xf numFmtId="0" fontId="15" fillId="3" borderId="14" xfId="3" applyFont="1" applyFill="1" applyBorder="1" applyAlignment="1">
      <alignment horizontal="center"/>
    </xf>
    <xf numFmtId="0" fontId="15" fillId="3" borderId="14" xfId="3" applyFont="1" applyFill="1" applyBorder="1" applyAlignment="1">
      <alignment horizontal="left" wrapText="1"/>
    </xf>
    <xf numFmtId="3" fontId="15" fillId="3" borderId="14" xfId="3" applyNumberFormat="1" applyFont="1" applyFill="1" applyBorder="1" applyAlignment="1">
      <alignment horizontal="right"/>
    </xf>
    <xf numFmtId="3" fontId="15" fillId="0" borderId="14" xfId="3" applyNumberFormat="1" applyFont="1" applyBorder="1" applyAlignment="1">
      <alignment horizontal="right"/>
    </xf>
    <xf numFmtId="0" fontId="18" fillId="2" borderId="13" xfId="3" applyFont="1" applyFill="1" applyBorder="1"/>
    <xf numFmtId="0" fontId="8" fillId="0" borderId="10" xfId="3" applyFont="1" applyBorder="1" applyAlignment="1">
      <alignment horizontal="center" vertical="top"/>
    </xf>
    <xf numFmtId="0" fontId="8" fillId="0" borderId="10" xfId="3" applyFont="1" applyBorder="1" applyAlignment="1">
      <alignment horizontal="left" vertical="top" wrapText="1"/>
    </xf>
    <xf numFmtId="0" fontId="18" fillId="2" borderId="10" xfId="3" applyFont="1" applyFill="1" applyBorder="1" applyAlignment="1">
      <alignment horizontal="center" vertical="top"/>
    </xf>
    <xf numFmtId="0" fontId="18" fillId="3" borderId="10" xfId="3" applyFont="1" applyFill="1" applyBorder="1" applyAlignment="1">
      <alignment horizontal="center"/>
    </xf>
    <xf numFmtId="3" fontId="18" fillId="3" borderId="10" xfId="3" applyNumberFormat="1" applyFont="1" applyFill="1" applyBorder="1"/>
    <xf numFmtId="0" fontId="18" fillId="0" borderId="10" xfId="3" applyFont="1" applyBorder="1" applyAlignment="1">
      <alignment horizontal="center"/>
    </xf>
    <xf numFmtId="0" fontId="18" fillId="0" borderId="10" xfId="3" applyFont="1" applyBorder="1" applyAlignment="1">
      <alignment horizontal="center" vertical="top"/>
    </xf>
    <xf numFmtId="0" fontId="18" fillId="0" borderId="10" xfId="3" applyFont="1" applyBorder="1" applyAlignment="1">
      <alignment horizontal="left" wrapText="1"/>
    </xf>
    <xf numFmtId="3" fontId="18" fillId="0" borderId="10" xfId="3" applyNumberFormat="1" applyFont="1" applyBorder="1"/>
    <xf numFmtId="0" fontId="15" fillId="5" borderId="10" xfId="3" applyFont="1" applyFill="1" applyBorder="1" applyAlignment="1">
      <alignment horizontal="center" vertical="top"/>
    </xf>
    <xf numFmtId="0" fontId="15" fillId="5" borderId="10" xfId="3" applyFont="1" applyFill="1" applyBorder="1" applyAlignment="1">
      <alignment horizontal="left" vertical="top" wrapText="1"/>
    </xf>
    <xf numFmtId="0" fontId="15" fillId="5" borderId="13" xfId="3" applyFont="1" applyFill="1" applyBorder="1" applyAlignment="1">
      <alignment horizontal="left" wrapText="1"/>
    </xf>
    <xf numFmtId="0" fontId="17" fillId="5" borderId="10" xfId="3" applyFont="1" applyFill="1" applyBorder="1" applyAlignment="1">
      <alignment horizontal="left" wrapText="1"/>
    </xf>
    <xf numFmtId="0" fontId="8" fillId="3" borderId="10" xfId="3" applyFont="1" applyFill="1" applyBorder="1" applyAlignment="1">
      <alignment horizontal="center"/>
    </xf>
    <xf numFmtId="0" fontId="8" fillId="3" borderId="10" xfId="3" applyFont="1" applyFill="1" applyBorder="1" applyAlignment="1">
      <alignment horizontal="left" wrapText="1"/>
    </xf>
    <xf numFmtId="0" fontId="1" fillId="3" borderId="11" xfId="3" applyFont="1" applyFill="1"/>
    <xf numFmtId="3" fontId="18" fillId="2" borderId="10" xfId="3" applyNumberFormat="1" applyFont="1" applyFill="1" applyBorder="1" applyAlignment="1">
      <alignment horizontal="left" wrapText="1"/>
    </xf>
    <xf numFmtId="3" fontId="18" fillId="2" borderId="10" xfId="3" applyNumberFormat="1" applyFont="1" applyFill="1" applyBorder="1" applyAlignment="1">
      <alignment horizontal="right"/>
    </xf>
    <xf numFmtId="3" fontId="17" fillId="0" borderId="10" xfId="3" applyNumberFormat="1" applyFont="1" applyBorder="1" applyAlignment="1">
      <alignment horizontal="left" wrapText="1"/>
    </xf>
    <xf numFmtId="3" fontId="17" fillId="0" borderId="10" xfId="3" applyNumberFormat="1" applyFont="1" applyBorder="1" applyAlignment="1">
      <alignment horizontal="right"/>
    </xf>
    <xf numFmtId="3" fontId="15" fillId="3" borderId="16" xfId="3" applyNumberFormat="1" applyFont="1" applyFill="1" applyBorder="1" applyAlignment="1">
      <alignment horizontal="left" wrapText="1"/>
    </xf>
    <xf numFmtId="3" fontId="17" fillId="3" borderId="10" xfId="3" applyNumberFormat="1" applyFont="1" applyFill="1" applyBorder="1" applyAlignment="1">
      <alignment horizontal="right"/>
    </xf>
    <xf numFmtId="0" fontId="8" fillId="0" borderId="10" xfId="3" applyFont="1" applyBorder="1" applyAlignment="1">
      <alignment horizontal="left"/>
    </xf>
    <xf numFmtId="0" fontId="15" fillId="0" borderId="10" xfId="3" applyFont="1" applyBorder="1"/>
    <xf numFmtId="0" fontId="8" fillId="0" borderId="10" xfId="3" applyFont="1" applyBorder="1"/>
    <xf numFmtId="0" fontId="15" fillId="3" borderId="16" xfId="3" applyFont="1" applyFill="1" applyBorder="1" applyAlignment="1">
      <alignment horizontal="left" vertical="top" wrapText="1"/>
    </xf>
    <xf numFmtId="0" fontId="17" fillId="0" borderId="10" xfId="3" quotePrefix="1" applyFont="1" applyBorder="1" applyAlignment="1">
      <alignment horizontal="center"/>
    </xf>
    <xf numFmtId="3" fontId="15" fillId="0" borderId="13" xfId="3" applyNumberFormat="1" applyFont="1" applyBorder="1"/>
    <xf numFmtId="0" fontId="0" fillId="3" borderId="10" xfId="3" applyFont="1" applyFill="1" applyBorder="1" applyAlignment="1">
      <alignment horizontal="center"/>
    </xf>
    <xf numFmtId="0" fontId="0" fillId="3" borderId="16" xfId="3" applyFont="1" applyFill="1" applyBorder="1" applyAlignment="1">
      <alignment horizontal="left" vertical="top" wrapText="1"/>
    </xf>
    <xf numFmtId="0" fontId="0" fillId="3" borderId="10" xfId="3" applyFont="1" applyFill="1" applyBorder="1" applyAlignment="1">
      <alignment horizontal="left" wrapText="1"/>
    </xf>
    <xf numFmtId="0" fontId="17" fillId="3" borderId="15" xfId="3" applyFont="1" applyFill="1" applyBorder="1"/>
    <xf numFmtId="3" fontId="15" fillId="3" borderId="13" xfId="3" applyNumberFormat="1" applyFont="1" applyFill="1" applyBorder="1"/>
    <xf numFmtId="0" fontId="17" fillId="0" borderId="10" xfId="3" applyFont="1" applyBorder="1" applyAlignment="1">
      <alignment wrapText="1"/>
    </xf>
    <xf numFmtId="0" fontId="15" fillId="0" borderId="10" xfId="3" applyFont="1" applyBorder="1" applyAlignment="1">
      <alignment horizontal="left"/>
    </xf>
    <xf numFmtId="0" fontId="9" fillId="0" borderId="10" xfId="3" applyFont="1" applyBorder="1" applyAlignment="1">
      <alignment horizontal="center"/>
    </xf>
    <xf numFmtId="0" fontId="9" fillId="0" borderId="10" xfId="3" applyFont="1" applyBorder="1" applyAlignment="1">
      <alignment horizontal="left" wrapText="1"/>
    </xf>
    <xf numFmtId="0" fontId="17" fillId="0" borderId="10" xfId="3" applyFont="1" applyBorder="1" applyAlignment="1">
      <alignment horizontal="center" vertical="top"/>
    </xf>
    <xf numFmtId="0" fontId="1" fillId="3" borderId="10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left" wrapText="1"/>
    </xf>
    <xf numFmtId="0" fontId="9" fillId="3" borderId="10" xfId="3" applyFont="1" applyFill="1" applyBorder="1" applyAlignment="1">
      <alignment horizontal="center"/>
    </xf>
    <xf numFmtId="0" fontId="9" fillId="3" borderId="10" xfId="3" applyFont="1" applyFill="1" applyBorder="1" applyAlignment="1">
      <alignment horizontal="left" wrapText="1"/>
    </xf>
    <xf numFmtId="0" fontId="7" fillId="0" borderId="17" xfId="3" applyFont="1" applyBorder="1" applyAlignment="1">
      <alignment horizontal="center"/>
    </xf>
    <xf numFmtId="0" fontId="7" fillId="0" borderId="17" xfId="3" applyFont="1" applyBorder="1" applyAlignment="1">
      <alignment horizontal="left" wrapText="1"/>
    </xf>
    <xf numFmtId="3" fontId="15" fillId="0" borderId="17" xfId="3" applyNumberFormat="1" applyFont="1" applyBorder="1"/>
    <xf numFmtId="3" fontId="8" fillId="0" borderId="17" xfId="3" applyNumberFormat="1" applyFont="1" applyBorder="1"/>
    <xf numFmtId="0" fontId="4" fillId="0" borderId="11" xfId="3" applyFont="1" applyAlignment="1">
      <alignment horizontal="left"/>
    </xf>
    <xf numFmtId="0" fontId="4" fillId="0" borderId="11" xfId="3" applyFont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9" fillId="0" borderId="19" xfId="1" applyFont="1" applyBorder="1" applyAlignment="1">
      <alignment horizontal="center" vertical="center" wrapText="1"/>
    </xf>
    <xf numFmtId="0" fontId="29" fillId="0" borderId="23" xfId="1" applyFont="1" applyBorder="1" applyAlignment="1">
      <alignment horizontal="center" vertical="center" wrapText="1"/>
    </xf>
    <xf numFmtId="0" fontId="29" fillId="0" borderId="26" xfId="1" applyFont="1" applyBorder="1" applyAlignment="1">
      <alignment horizontal="center" vertical="center" wrapText="1"/>
    </xf>
    <xf numFmtId="3" fontId="29" fillId="0" borderId="23" xfId="1" applyNumberFormat="1" applyFont="1" applyBorder="1" applyAlignment="1">
      <alignment horizontal="center" vertical="center" wrapText="1"/>
    </xf>
    <xf numFmtId="3" fontId="29" fillId="0" borderId="26" xfId="1" applyNumberFormat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/>
    </xf>
    <xf numFmtId="0" fontId="21" fillId="0" borderId="11" xfId="1" applyFont="1" applyAlignment="1">
      <alignment horizontal="center"/>
    </xf>
    <xf numFmtId="0" fontId="1" fillId="0" borderId="19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0" fontId="30" fillId="0" borderId="19" xfId="1" applyFont="1" applyBorder="1" applyAlignment="1">
      <alignment horizontal="center" vertical="center" wrapText="1"/>
    </xf>
    <xf numFmtId="0" fontId="30" fillId="0" borderId="23" xfId="1" applyFont="1" applyBorder="1" applyAlignment="1">
      <alignment horizontal="center" vertical="center" wrapText="1"/>
    </xf>
    <xf numFmtId="0" fontId="30" fillId="0" borderId="26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/>
    </xf>
    <xf numFmtId="0" fontId="15" fillId="0" borderId="21" xfId="1" applyFont="1" applyBorder="1" applyAlignment="1">
      <alignment horizontal="center"/>
    </xf>
    <xf numFmtId="0" fontId="15" fillId="0" borderId="22" xfId="1" applyFont="1" applyBorder="1" applyAlignment="1">
      <alignment horizontal="center"/>
    </xf>
    <xf numFmtId="0" fontId="32" fillId="0" borderId="18" xfId="0" applyFont="1" applyBorder="1" applyAlignment="1">
      <alignment horizontal="center"/>
    </xf>
    <xf numFmtId="0" fontId="22" fillId="0" borderId="19" xfId="1" applyFont="1" applyBorder="1" applyAlignment="1">
      <alignment horizontal="center" vertical="center" wrapText="1"/>
    </xf>
    <xf numFmtId="0" fontId="22" fillId="0" borderId="23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3" fontId="22" fillId="0" borderId="23" xfId="1" applyNumberFormat="1" applyFont="1" applyBorder="1" applyAlignment="1">
      <alignment horizontal="center" vertical="center" wrapText="1"/>
    </xf>
    <xf numFmtId="3" fontId="22" fillId="0" borderId="26" xfId="1" applyNumberFormat="1" applyFont="1" applyBorder="1" applyAlignment="1">
      <alignment horizontal="center" vertical="center" wrapText="1"/>
    </xf>
    <xf numFmtId="0" fontId="7" fillId="0" borderId="11" xfId="3" applyFont="1" applyAlignment="1">
      <alignment horizontal="left"/>
    </xf>
    <xf numFmtId="0" fontId="0" fillId="0" borderId="11" xfId="3" applyFont="1"/>
    <xf numFmtId="0" fontId="1" fillId="0" borderId="11" xfId="3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18" xfId="0" applyFont="1" applyBorder="1" applyAlignment="1">
      <alignment horizontal="center"/>
    </xf>
    <xf numFmtId="3" fontId="15" fillId="3" borderId="14" xfId="3" applyNumberFormat="1" applyFont="1" applyFill="1" applyBorder="1" applyAlignment="1">
      <alignment horizontal="right" vertical="center"/>
    </xf>
    <xf numFmtId="0" fontId="15" fillId="0" borderId="16" xfId="3" applyFont="1" applyBorder="1"/>
    <xf numFmtId="0" fontId="4" fillId="0" borderId="11" xfId="3" applyFont="1" applyAlignment="1">
      <alignment horizontal="left"/>
    </xf>
    <xf numFmtId="0" fontId="17" fillId="3" borderId="14" xfId="3" applyFont="1" applyFill="1" applyBorder="1" applyAlignment="1">
      <alignment horizontal="center"/>
    </xf>
    <xf numFmtId="0" fontId="15" fillId="3" borderId="14" xfId="3" applyFont="1" applyFill="1" applyBorder="1" applyAlignment="1">
      <alignment horizontal="center" vertical="center"/>
    </xf>
    <xf numFmtId="0" fontId="15" fillId="3" borderId="14" xfId="3" applyFont="1" applyFill="1" applyBorder="1" applyAlignment="1">
      <alignment horizontal="left" vertical="center" wrapText="1"/>
    </xf>
    <xf numFmtId="3" fontId="17" fillId="3" borderId="14" xfId="3" applyNumberFormat="1" applyFont="1" applyFill="1" applyBorder="1" applyAlignment="1">
      <alignment horizontal="right" vertical="center"/>
    </xf>
    <xf numFmtId="3" fontId="15" fillId="0" borderId="14" xfId="3" applyNumberFormat="1" applyFont="1" applyBorder="1" applyAlignment="1">
      <alignment horizontal="right" vertical="center"/>
    </xf>
    <xf numFmtId="0" fontId="1" fillId="0" borderId="2" xfId="3" applyFont="1" applyBorder="1" applyAlignment="1">
      <alignment horizontal="center"/>
    </xf>
    <xf numFmtId="0" fontId="1" fillId="0" borderId="3" xfId="3" applyFont="1" applyBorder="1"/>
    <xf numFmtId="0" fontId="1" fillId="0" borderId="4" xfId="3" applyFont="1" applyBorder="1"/>
    <xf numFmtId="0" fontId="1" fillId="0" borderId="1" xfId="3" applyFont="1" applyBorder="1" applyAlignment="1">
      <alignment horizontal="center" vertical="center"/>
    </xf>
    <xf numFmtId="0" fontId="1" fillId="0" borderId="13" xfId="3" applyFont="1" applyBorder="1"/>
    <xf numFmtId="0" fontId="1" fillId="0" borderId="6" xfId="3" applyFont="1" applyBorder="1"/>
    <xf numFmtId="0" fontId="15" fillId="0" borderId="1" xfId="3" applyFont="1" applyBorder="1" applyAlignment="1">
      <alignment horizontal="center" vertical="center"/>
    </xf>
    <xf numFmtId="0" fontId="15" fillId="0" borderId="13" xfId="3" applyFont="1" applyBorder="1"/>
    <xf numFmtId="0" fontId="15" fillId="0" borderId="6" xfId="3" applyFont="1" applyBorder="1"/>
    <xf numFmtId="0" fontId="1" fillId="0" borderId="13" xfId="3" applyFont="1" applyBorder="1" applyAlignment="1">
      <alignment horizontal="center" vertical="center" wrapText="1"/>
    </xf>
    <xf numFmtId="3" fontId="1" fillId="0" borderId="13" xfId="3" applyNumberFormat="1" applyFont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148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378" t="s">
        <v>0</v>
      </c>
      <c r="B3" s="378" t="s">
        <v>1</v>
      </c>
      <c r="C3" s="378" t="s">
        <v>2</v>
      </c>
      <c r="D3" s="378" t="s">
        <v>3</v>
      </c>
      <c r="E3" s="378" t="s">
        <v>4</v>
      </c>
      <c r="F3" s="379" t="s">
        <v>5</v>
      </c>
      <c r="G3" s="377"/>
      <c r="H3" s="377"/>
      <c r="I3" s="377"/>
      <c r="J3" s="366"/>
      <c r="K3" s="376" t="s">
        <v>149</v>
      </c>
      <c r="L3" s="377"/>
      <c r="M3" s="366"/>
      <c r="N3" s="3"/>
      <c r="O3" s="3"/>
      <c r="P3" s="3"/>
      <c r="Q3" s="3"/>
    </row>
    <row r="4" spans="1:17" ht="12.75" customHeight="1">
      <c r="A4" s="355"/>
      <c r="B4" s="355"/>
      <c r="C4" s="355"/>
      <c r="D4" s="355"/>
      <c r="E4" s="355"/>
      <c r="F4" s="368" t="s">
        <v>6</v>
      </c>
      <c r="G4" s="368" t="s">
        <v>7</v>
      </c>
      <c r="H4" s="368" t="s">
        <v>8</v>
      </c>
      <c r="I4" s="368" t="s">
        <v>9</v>
      </c>
      <c r="J4" s="369" t="s">
        <v>10</v>
      </c>
      <c r="K4" s="373" t="s">
        <v>11</v>
      </c>
      <c r="L4" s="372" t="s">
        <v>12</v>
      </c>
      <c r="M4" s="366"/>
      <c r="N4" s="3"/>
      <c r="O4" s="3"/>
      <c r="P4" s="3"/>
      <c r="Q4" s="3"/>
    </row>
    <row r="5" spans="1:17" ht="37.5" customHeight="1">
      <c r="A5" s="355"/>
      <c r="B5" s="355"/>
      <c r="C5" s="355"/>
      <c r="D5" s="371"/>
      <c r="E5" s="371"/>
      <c r="F5" s="355"/>
      <c r="G5" s="355"/>
      <c r="H5" s="355"/>
      <c r="I5" s="355"/>
      <c r="J5" s="355"/>
      <c r="K5" s="355"/>
      <c r="L5" s="5" t="s">
        <v>13</v>
      </c>
      <c r="M5" s="370" t="s">
        <v>14</v>
      </c>
      <c r="N5" s="6"/>
      <c r="O5" s="3"/>
      <c r="P5" s="3"/>
      <c r="Q5" s="3"/>
    </row>
    <row r="6" spans="1:17" ht="13.5" customHeight="1">
      <c r="A6" s="371"/>
      <c r="B6" s="371"/>
      <c r="C6" s="371"/>
      <c r="D6" s="379" t="s">
        <v>15</v>
      </c>
      <c r="E6" s="377"/>
      <c r="F6" s="377"/>
      <c r="G6" s="377"/>
      <c r="H6" s="377"/>
      <c r="I6" s="377"/>
      <c r="J6" s="366"/>
      <c r="K6" s="365" t="s">
        <v>15</v>
      </c>
      <c r="L6" s="366"/>
      <c r="M6" s="371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365">
        <v>12</v>
      </c>
      <c r="M7" s="366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6">
        <v>0</v>
      </c>
      <c r="L10" s="56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10" t="s">
        <v>152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2">
        <v>925</v>
      </c>
      <c r="B34" s="33"/>
      <c r="C34" s="53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3"/>
      <c r="B36" s="63"/>
      <c r="C36" s="64"/>
      <c r="D36" s="21"/>
      <c r="E36" s="55"/>
      <c r="F36" s="55"/>
      <c r="G36" s="55"/>
      <c r="H36" s="55"/>
      <c r="I36" s="55"/>
      <c r="J36" s="55"/>
      <c r="K36" s="55"/>
      <c r="L36" s="55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6">
        <v>0</v>
      </c>
      <c r="L37" s="56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2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9"/>
      <c r="B40" s="63"/>
      <c r="C40" s="64"/>
      <c r="D40" s="21"/>
      <c r="E40" s="55"/>
      <c r="F40" s="55"/>
      <c r="G40" s="55"/>
      <c r="H40" s="55"/>
      <c r="I40" s="55"/>
      <c r="J40" s="55"/>
      <c r="K40" s="55"/>
      <c r="L40" s="55"/>
      <c r="M40" s="31"/>
      <c r="N40" s="3"/>
      <c r="O40" s="3"/>
      <c r="P40" s="3"/>
      <c r="Q40" s="3"/>
    </row>
    <row r="41" spans="1:17" ht="12.75" customHeight="1" outlineLevel="2">
      <c r="A41" s="58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6">
        <v>0</v>
      </c>
      <c r="L41" s="56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2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3"/>
      <c r="B44" s="63"/>
      <c r="C44" s="64"/>
      <c r="D44" s="21"/>
      <c r="E44" s="55"/>
      <c r="F44" s="55"/>
      <c r="G44" s="55"/>
      <c r="H44" s="55"/>
      <c r="I44" s="55"/>
      <c r="J44" s="55"/>
      <c r="K44" s="55"/>
      <c r="L44" s="55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6">
        <v>0</v>
      </c>
      <c r="L45" s="56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2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3"/>
      <c r="B50" s="63"/>
      <c r="C50" s="64"/>
      <c r="D50" s="21"/>
      <c r="E50" s="55"/>
      <c r="F50" s="55"/>
      <c r="G50" s="55"/>
      <c r="H50" s="55"/>
      <c r="I50" s="55"/>
      <c r="J50" s="55"/>
      <c r="K50" s="55"/>
      <c r="L50" s="55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6">
        <v>0</v>
      </c>
      <c r="L51" s="56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2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3"/>
      <c r="B54" s="63"/>
      <c r="C54" s="64"/>
      <c r="D54" s="21"/>
      <c r="E54" s="55"/>
      <c r="F54" s="55"/>
      <c r="G54" s="55"/>
      <c r="H54" s="55"/>
      <c r="I54" s="55"/>
      <c r="J54" s="55"/>
      <c r="K54" s="55"/>
      <c r="L54" s="55"/>
      <c r="M54" s="31"/>
      <c r="N54" s="3"/>
      <c r="O54" s="3"/>
      <c r="P54" s="3"/>
      <c r="Q54" s="3"/>
    </row>
    <row r="55" spans="1:17" ht="12.75" customHeight="1" outlineLevel="2">
      <c r="A55" s="59"/>
      <c r="B55" s="59"/>
      <c r="C55" s="60" t="s">
        <v>55</v>
      </c>
      <c r="D55" s="56">
        <f t="shared" ref="D55:D56" si="21">D56</f>
        <v>57985</v>
      </c>
      <c r="E55" s="56">
        <f>F55+G55+H55+I55+J55</f>
        <v>3785</v>
      </c>
      <c r="F55" s="56">
        <f t="shared" ref="F55:J55" si="22">F56</f>
        <v>3274</v>
      </c>
      <c r="G55" s="56">
        <f t="shared" si="22"/>
        <v>0</v>
      </c>
      <c r="H55" s="56">
        <f t="shared" si="22"/>
        <v>511</v>
      </c>
      <c r="I55" s="56">
        <f t="shared" si="22"/>
        <v>0</v>
      </c>
      <c r="J55" s="56">
        <f t="shared" si="22"/>
        <v>0</v>
      </c>
      <c r="K55" s="56">
        <v>0</v>
      </c>
      <c r="L55" s="56">
        <v>0</v>
      </c>
      <c r="M55" s="27"/>
      <c r="N55" s="61"/>
      <c r="O55" s="61"/>
      <c r="P55" s="61"/>
      <c r="Q55" s="61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2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3"/>
      <c r="B58" s="63"/>
      <c r="C58" s="64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9"/>
      <c r="B59" s="59"/>
      <c r="C59" s="60" t="s">
        <v>58</v>
      </c>
      <c r="D59" s="56">
        <f>D60+D63</f>
        <v>1</v>
      </c>
      <c r="E59" s="56">
        <f>F59+G59+H59+I59+J59</f>
        <v>6431</v>
      </c>
      <c r="F59" s="56">
        <f t="shared" ref="F59:J59" si="24">SUM(F60+F63)</f>
        <v>6188</v>
      </c>
      <c r="G59" s="56">
        <f t="shared" si="24"/>
        <v>0</v>
      </c>
      <c r="H59" s="56">
        <f t="shared" si="24"/>
        <v>38</v>
      </c>
      <c r="I59" s="56">
        <f t="shared" si="24"/>
        <v>205</v>
      </c>
      <c r="J59" s="56">
        <f t="shared" si="24"/>
        <v>0</v>
      </c>
      <c r="K59" s="56">
        <v>0</v>
      </c>
      <c r="L59" s="56">
        <v>0</v>
      </c>
      <c r="M59" s="57"/>
      <c r="N59" s="61"/>
      <c r="O59" s="61"/>
      <c r="P59" s="61"/>
      <c r="Q59" s="61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2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5">
        <v>710</v>
      </c>
      <c r="B63" s="65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3"/>
      <c r="B65" s="63"/>
      <c r="C65" s="64"/>
      <c r="D65" s="21"/>
      <c r="E65" s="21"/>
      <c r="F65" s="21"/>
      <c r="G65" s="21"/>
      <c r="H65" s="21"/>
      <c r="I65" s="21"/>
      <c r="J65" s="21"/>
      <c r="K65" s="21"/>
      <c r="L65" s="21"/>
      <c r="M65" s="62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6">
        <v>0</v>
      </c>
      <c r="L66" s="56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2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3"/>
      <c r="B69" s="63"/>
      <c r="C69" s="64"/>
      <c r="D69" s="21"/>
      <c r="E69" s="55"/>
      <c r="F69" s="55"/>
      <c r="G69" s="55"/>
      <c r="H69" s="55"/>
      <c r="I69" s="55"/>
      <c r="J69" s="55"/>
      <c r="K69" s="55"/>
      <c r="L69" s="55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6">
        <v>0</v>
      </c>
      <c r="L70" s="56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2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154</v>
      </c>
      <c r="N72" s="38"/>
      <c r="O72" s="38"/>
      <c r="P72" s="38"/>
      <c r="Q72" s="38"/>
    </row>
    <row r="73" spans="1:17" ht="12.75" customHeight="1" outlineLevel="2">
      <c r="A73" s="63"/>
      <c r="B73" s="63"/>
      <c r="C73" s="64"/>
      <c r="D73" s="21"/>
      <c r="E73" s="21"/>
      <c r="F73" s="21"/>
      <c r="G73" s="21"/>
      <c r="H73" s="21"/>
      <c r="I73" s="21"/>
      <c r="J73" s="21"/>
      <c r="K73" s="21"/>
      <c r="L73" s="21"/>
      <c r="M73" s="62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6">
        <v>0</v>
      </c>
      <c r="L74" s="56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2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3"/>
      <c r="B77" s="63"/>
      <c r="C77" s="64"/>
      <c r="D77" s="21"/>
      <c r="E77" s="21"/>
      <c r="F77" s="21"/>
      <c r="G77" s="21"/>
      <c r="H77" s="21"/>
      <c r="I77" s="21"/>
      <c r="J77" s="21"/>
      <c r="K77" s="21"/>
      <c r="L77" s="21"/>
      <c r="M77" s="62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6">
        <v>0</v>
      </c>
      <c r="L78" s="56">
        <v>0</v>
      </c>
      <c r="M78" s="27"/>
      <c r="N78" s="14"/>
      <c r="O78" s="14"/>
      <c r="P78" s="14"/>
      <c r="Q78" s="14"/>
    </row>
    <row r="79" spans="1:17" ht="12.75" customHeight="1" outlineLevel="2">
      <c r="A79" s="63">
        <v>710</v>
      </c>
      <c r="B79" s="63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2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3"/>
      <c r="B81" s="63"/>
      <c r="C81" s="64"/>
      <c r="D81" s="21"/>
      <c r="E81" s="55"/>
      <c r="F81" s="55"/>
      <c r="G81" s="55"/>
      <c r="H81" s="55"/>
      <c r="I81" s="55"/>
      <c r="J81" s="55"/>
      <c r="K81" s="55"/>
      <c r="L81" s="55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6">
        <v>0</v>
      </c>
      <c r="L82" s="56">
        <f>L96</f>
        <v>0</v>
      </c>
      <c r="M82" s="57"/>
      <c r="N82" s="14"/>
      <c r="O82" s="14"/>
      <c r="P82" s="14"/>
      <c r="Q82" s="14"/>
    </row>
    <row r="83" spans="1:17" ht="12.75" customHeight="1" outlineLevel="2">
      <c r="A83" s="63">
        <v>750</v>
      </c>
      <c r="B83" s="63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2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5">
        <v>752</v>
      </c>
      <c r="B87" s="65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51"/>
      <c r="O87" s="51"/>
      <c r="P87" s="51"/>
      <c r="Q87" s="51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5">
        <v>754</v>
      </c>
      <c r="B90" s="65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51"/>
      <c r="O90" s="51"/>
      <c r="P90" s="51"/>
      <c r="Q90" s="51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5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3"/>
      <c r="B97" s="63"/>
      <c r="C97" s="64"/>
      <c r="D97" s="21"/>
      <c r="E97" s="55"/>
      <c r="F97" s="55"/>
      <c r="G97" s="55"/>
      <c r="H97" s="55"/>
      <c r="I97" s="55"/>
      <c r="J97" s="55"/>
      <c r="K97" s="55"/>
      <c r="L97" s="55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6"/>
      <c r="L98" s="56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2"/>
      <c r="N99" s="66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155</v>
      </c>
      <c r="N100" s="38"/>
      <c r="O100" s="38"/>
      <c r="P100" s="38"/>
      <c r="Q100" s="38"/>
    </row>
    <row r="101" spans="1:17" ht="38.25" customHeight="1" outlineLevel="2">
      <c r="A101" s="360"/>
      <c r="B101" s="360">
        <v>75411</v>
      </c>
      <c r="C101" s="361" t="s">
        <v>87</v>
      </c>
      <c r="D101" s="351">
        <v>102</v>
      </c>
      <c r="E101" s="353">
        <f>F101+G102+H102+I101+J102</f>
        <v>116493</v>
      </c>
      <c r="F101" s="351">
        <v>113993</v>
      </c>
      <c r="G101" s="351"/>
      <c r="H101" s="367"/>
      <c r="I101" s="351">
        <v>2500</v>
      </c>
      <c r="J101" s="351"/>
      <c r="K101" s="351"/>
      <c r="L101" s="351">
        <v>1222</v>
      </c>
      <c r="M101" s="37" t="s">
        <v>156</v>
      </c>
      <c r="N101" s="38"/>
      <c r="O101" s="38"/>
      <c r="P101" s="38"/>
      <c r="Q101" s="38"/>
    </row>
    <row r="102" spans="1:17" ht="66" customHeight="1" outlineLevel="2">
      <c r="A102" s="352"/>
      <c r="B102" s="352"/>
      <c r="C102" s="352"/>
      <c r="D102" s="352"/>
      <c r="E102" s="352"/>
      <c r="F102" s="352"/>
      <c r="G102" s="352"/>
      <c r="H102" s="352"/>
      <c r="I102" s="352"/>
      <c r="J102" s="352"/>
      <c r="K102" s="352"/>
      <c r="L102" s="352"/>
      <c r="M102" s="37" t="s">
        <v>157</v>
      </c>
      <c r="N102" s="38"/>
      <c r="O102" s="38"/>
      <c r="P102" s="38"/>
      <c r="Q102" s="38"/>
    </row>
    <row r="103" spans="1:17" ht="12.75" customHeight="1" outlineLevel="2">
      <c r="A103" s="63"/>
      <c r="B103" s="63"/>
      <c r="C103" s="64"/>
      <c r="D103" s="21"/>
      <c r="E103" s="55"/>
      <c r="F103" s="55"/>
      <c r="G103" s="55"/>
      <c r="H103" s="55"/>
      <c r="I103" s="55"/>
      <c r="J103" s="55"/>
      <c r="K103" s="55"/>
      <c r="L103" s="55"/>
      <c r="M103" s="31"/>
      <c r="N103" s="3"/>
      <c r="O103" s="3"/>
      <c r="P103" s="3"/>
      <c r="Q103" s="3"/>
    </row>
    <row r="104" spans="1:17" ht="12.75" customHeight="1" outlineLevel="2">
      <c r="A104" s="67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2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3"/>
      <c r="B112" s="111"/>
      <c r="C112" s="112"/>
      <c r="D112" s="21"/>
      <c r="E112" s="55"/>
      <c r="F112" s="55"/>
      <c r="G112" s="55"/>
      <c r="H112" s="55"/>
      <c r="I112" s="55"/>
      <c r="J112" s="55"/>
      <c r="K112" s="55"/>
      <c r="L112" s="55"/>
      <c r="M112" s="31"/>
      <c r="N112" s="3"/>
      <c r="O112" s="3"/>
      <c r="P112" s="3"/>
      <c r="Q112" s="3"/>
    </row>
    <row r="113" spans="1:17" ht="12.75" customHeight="1" outlineLevel="2">
      <c r="A113" s="24"/>
      <c r="B113" s="68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7"/>
      <c r="N113" s="14"/>
      <c r="O113" s="14"/>
      <c r="P113" s="14"/>
      <c r="Q113" s="14"/>
    </row>
    <row r="114" spans="1:17" ht="12.75" customHeight="1" outlineLevel="2">
      <c r="A114" s="63">
        <v>851</v>
      </c>
      <c r="B114" s="63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2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6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7" t="s">
        <v>164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8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9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80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80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80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80" t="s">
        <v>168</v>
      </c>
      <c r="N135" s="38"/>
      <c r="O135" s="38"/>
      <c r="P135" s="38"/>
      <c r="Q135" s="38"/>
    </row>
    <row r="136" spans="1:17" ht="8.25" customHeight="1" outlineLevel="2">
      <c r="A136" s="63"/>
      <c r="B136" s="63"/>
      <c r="C136" s="64"/>
      <c r="D136" s="21"/>
      <c r="E136" s="55"/>
      <c r="F136" s="55"/>
      <c r="G136" s="55"/>
      <c r="H136" s="55"/>
      <c r="I136" s="55"/>
      <c r="J136" s="55"/>
      <c r="K136" s="55"/>
      <c r="L136" s="55"/>
      <c r="M136" s="113"/>
      <c r="N136" s="3"/>
      <c r="O136" s="3"/>
      <c r="P136" s="3"/>
      <c r="Q136" s="3"/>
    </row>
    <row r="137" spans="1:17" ht="12.75" customHeight="1" outlineLevel="2">
      <c r="A137" s="63"/>
      <c r="B137" s="63"/>
      <c r="C137" s="64"/>
      <c r="D137" s="21"/>
      <c r="E137" s="55"/>
      <c r="F137" s="55"/>
      <c r="G137" s="55"/>
      <c r="H137" s="55"/>
      <c r="I137" s="55"/>
      <c r="J137" s="55"/>
      <c r="K137" s="55"/>
      <c r="L137" s="55"/>
      <c r="M137" s="31"/>
      <c r="N137" s="3"/>
      <c r="O137" s="3"/>
      <c r="P137" s="3"/>
      <c r="Q137" s="3"/>
    </row>
    <row r="138" spans="1:17" ht="12.75" customHeight="1" outlineLevel="2">
      <c r="A138" s="24"/>
      <c r="B138" s="68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3">
        <v>758</v>
      </c>
      <c r="B139" s="63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2"/>
      <c r="N139" s="3"/>
      <c r="O139" s="3"/>
      <c r="P139" s="3"/>
      <c r="Q139" s="3"/>
    </row>
    <row r="140" spans="1:17" ht="12.75" customHeight="1" outlineLevel="1">
      <c r="A140" s="69"/>
      <c r="B140" s="65">
        <v>75814</v>
      </c>
      <c r="C140" s="45" t="s">
        <v>96</v>
      </c>
      <c r="D140" s="70"/>
      <c r="E140" s="35">
        <f>SUM(F140:J140)</f>
        <v>25854</v>
      </c>
      <c r="F140" s="36">
        <v>25854</v>
      </c>
      <c r="G140" s="70"/>
      <c r="H140" s="36"/>
      <c r="I140" s="70"/>
      <c r="J140" s="70"/>
      <c r="K140" s="35"/>
      <c r="L140" s="35"/>
      <c r="M140" s="37"/>
      <c r="N140" s="71"/>
      <c r="O140" s="71"/>
      <c r="P140" s="71"/>
      <c r="Q140" s="71"/>
    </row>
    <row r="141" spans="1:17" ht="12.75" customHeight="1" outlineLevel="2">
      <c r="A141" s="69"/>
      <c r="B141" s="114"/>
      <c r="C141" s="115"/>
      <c r="D141" s="70"/>
      <c r="E141" s="116"/>
      <c r="F141" s="116"/>
      <c r="G141" s="116"/>
      <c r="H141" s="116"/>
      <c r="I141" s="116"/>
      <c r="J141" s="116"/>
      <c r="K141" s="41"/>
      <c r="L141" s="41"/>
      <c r="M141" s="42"/>
      <c r="N141" s="117"/>
      <c r="O141" s="117"/>
      <c r="P141" s="117"/>
      <c r="Q141" s="117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8"/>
      <c r="C146" s="25" t="s">
        <v>117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7"/>
      <c r="N146" s="14"/>
      <c r="O146" s="14"/>
      <c r="P146" s="14"/>
      <c r="Q146" s="14"/>
    </row>
    <row r="147" spans="1:17" ht="17.25" customHeight="1" outlineLevel="1">
      <c r="A147" s="65">
        <v>853</v>
      </c>
      <c r="B147" s="65"/>
      <c r="C147" s="45" t="s">
        <v>118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51"/>
      <c r="O147" s="51"/>
      <c r="P147" s="51"/>
      <c r="Q147" s="51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3"/>
      <c r="B149" s="63"/>
      <c r="C149" s="64"/>
      <c r="D149" s="21"/>
      <c r="E149" s="55"/>
      <c r="F149" s="55"/>
      <c r="G149" s="55"/>
      <c r="H149" s="55"/>
      <c r="I149" s="55"/>
      <c r="J149" s="55"/>
      <c r="K149" s="55"/>
      <c r="L149" s="55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81" t="s">
        <v>121</v>
      </c>
      <c r="D150" s="82">
        <f t="shared" ref="D150:D151" si="67">D151</f>
        <v>5152</v>
      </c>
      <c r="E150" s="82">
        <f>F150+G150+H150+I150+J150</f>
        <v>48349</v>
      </c>
      <c r="F150" s="82">
        <f t="shared" ref="F150:J150" si="68">F151</f>
        <v>0</v>
      </c>
      <c r="G150" s="82">
        <f t="shared" si="68"/>
        <v>110</v>
      </c>
      <c r="H150" s="82">
        <f t="shared" si="68"/>
        <v>48239</v>
      </c>
      <c r="I150" s="82">
        <f t="shared" si="68"/>
        <v>0</v>
      </c>
      <c r="J150" s="82">
        <f t="shared" si="68"/>
        <v>0</v>
      </c>
      <c r="K150" s="56">
        <v>0</v>
      </c>
      <c r="L150" s="56">
        <f t="shared" ref="L150:L151" si="69">L151</f>
        <v>0</v>
      </c>
      <c r="M150" s="27"/>
      <c r="N150" s="61"/>
      <c r="O150" s="61"/>
      <c r="P150" s="61"/>
      <c r="Q150" s="61"/>
    </row>
    <row r="151" spans="1:17" ht="12.75" customHeight="1" outlineLevel="2">
      <c r="A151" s="28">
        <v>851</v>
      </c>
      <c r="B151" s="72"/>
      <c r="C151" s="83" t="s">
        <v>83</v>
      </c>
      <c r="D151" s="84">
        <f t="shared" si="67"/>
        <v>5152</v>
      </c>
      <c r="E151" s="84">
        <f>E152</f>
        <v>48349</v>
      </c>
      <c r="F151" s="84"/>
      <c r="G151" s="84">
        <f t="shared" ref="G151:H151" si="70">G152</f>
        <v>110</v>
      </c>
      <c r="H151" s="84">
        <f t="shared" si="70"/>
        <v>48239</v>
      </c>
      <c r="I151" s="84"/>
      <c r="J151" s="84"/>
      <c r="K151" s="21"/>
      <c r="L151" s="21">
        <f t="shared" si="69"/>
        <v>0</v>
      </c>
      <c r="M151" s="62"/>
      <c r="N151" s="3"/>
      <c r="O151" s="3"/>
      <c r="P151" s="3"/>
      <c r="Q151" s="3"/>
    </row>
    <row r="152" spans="1:17" ht="12.75" customHeight="1" outlineLevel="2">
      <c r="A152" s="69"/>
      <c r="B152" s="65">
        <v>85132</v>
      </c>
      <c r="C152" s="85" t="s">
        <v>122</v>
      </c>
      <c r="D152" s="86">
        <v>5152</v>
      </c>
      <c r="E152" s="86">
        <f>F152+G152+H152+I152</f>
        <v>48349</v>
      </c>
      <c r="F152" s="86"/>
      <c r="G152" s="86">
        <v>110</v>
      </c>
      <c r="H152" s="84">
        <v>48239</v>
      </c>
      <c r="I152" s="86"/>
      <c r="J152" s="86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3"/>
      <c r="B153" s="63"/>
      <c r="C153" s="64"/>
      <c r="D153" s="21"/>
      <c r="E153" s="55"/>
      <c r="F153" s="55"/>
      <c r="G153" s="55"/>
      <c r="H153" s="55"/>
      <c r="I153" s="55"/>
      <c r="J153" s="55"/>
      <c r="K153" s="55"/>
      <c r="L153" s="55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6">
        <v>0</v>
      </c>
      <c r="L154" s="56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2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8"/>
      <c r="B157" s="63"/>
      <c r="C157" s="64"/>
      <c r="D157" s="99"/>
      <c r="E157" s="87"/>
      <c r="F157" s="87"/>
      <c r="G157" s="87"/>
      <c r="H157" s="87"/>
      <c r="I157" s="87"/>
      <c r="J157" s="55"/>
      <c r="K157" s="55"/>
      <c r="L157" s="55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6">
        <v>0</v>
      </c>
      <c r="L158" s="56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2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170</v>
      </c>
      <c r="N160" s="38"/>
      <c r="O160" s="38"/>
      <c r="P160" s="38"/>
      <c r="Q160" s="38"/>
    </row>
    <row r="161" spans="1:17" ht="12.75" customHeight="1" outlineLevel="2">
      <c r="A161" s="63"/>
      <c r="B161" s="63"/>
      <c r="C161" s="64"/>
      <c r="D161" s="21"/>
      <c r="E161" s="55"/>
      <c r="F161" s="55"/>
      <c r="G161" s="55"/>
      <c r="H161" s="55"/>
      <c r="I161" s="55"/>
      <c r="J161" s="55"/>
      <c r="K161" s="55"/>
      <c r="L161" s="55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6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2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8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171</v>
      </c>
      <c r="N165" s="38"/>
      <c r="O165" s="38"/>
      <c r="P165" s="38"/>
      <c r="Q165" s="38"/>
    </row>
    <row r="166" spans="1:17" ht="12.75" customHeight="1" outlineLevel="2">
      <c r="A166" s="63"/>
      <c r="B166" s="63"/>
      <c r="C166" s="64"/>
      <c r="D166" s="21"/>
      <c r="E166" s="55"/>
      <c r="F166" s="55"/>
      <c r="G166" s="55"/>
      <c r="H166" s="55"/>
      <c r="I166" s="55"/>
      <c r="J166" s="55"/>
      <c r="K166" s="55"/>
      <c r="L166" s="55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90"/>
      <c r="J168" s="90"/>
      <c r="K168" s="55"/>
      <c r="L168" s="55"/>
      <c r="M168" s="31"/>
      <c r="N168" s="32"/>
      <c r="O168" s="32"/>
      <c r="P168" s="32"/>
      <c r="Q168" s="32"/>
    </row>
    <row r="169" spans="1:17" ht="12.75" customHeight="1" outlineLevel="2">
      <c r="A169" s="63"/>
      <c r="B169" s="63" t="s">
        <v>24</v>
      </c>
      <c r="C169" s="64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5"/>
      <c r="J169" s="55"/>
      <c r="K169" s="55"/>
      <c r="L169" s="55"/>
      <c r="M169" s="31"/>
      <c r="N169" s="6"/>
      <c r="O169" s="3"/>
      <c r="P169" s="3"/>
      <c r="Q169" s="3"/>
    </row>
    <row r="170" spans="1:17" ht="7.5" customHeight="1" outlineLevel="2">
      <c r="A170" s="72"/>
      <c r="B170" s="72"/>
      <c r="C170" s="73"/>
      <c r="D170" s="74"/>
      <c r="E170" s="89"/>
      <c r="F170" s="89"/>
      <c r="G170" s="89"/>
      <c r="H170" s="89"/>
      <c r="I170" s="89"/>
      <c r="J170" s="89"/>
      <c r="K170" s="55"/>
      <c r="L170" s="55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90"/>
      <c r="F171" s="90"/>
      <c r="G171" s="90"/>
      <c r="H171" s="90"/>
      <c r="I171" s="90"/>
      <c r="J171" s="90"/>
      <c r="K171" s="55"/>
      <c r="L171" s="55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5"/>
      <c r="F172" s="55"/>
      <c r="G172" s="55"/>
      <c r="H172" s="55"/>
      <c r="I172" s="55"/>
      <c r="J172" s="55"/>
      <c r="K172" s="55"/>
      <c r="L172" s="55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5"/>
      <c r="F173" s="55"/>
      <c r="G173" s="55"/>
      <c r="H173" s="55"/>
      <c r="I173" s="55"/>
      <c r="J173" s="55"/>
      <c r="K173" s="55"/>
      <c r="L173" s="55"/>
      <c r="M173" s="31"/>
      <c r="N173" s="14"/>
      <c r="O173" s="14"/>
      <c r="P173" s="14"/>
      <c r="Q173" s="14"/>
    </row>
    <row r="174" spans="1:17" ht="12.75" customHeight="1" outlineLevel="2">
      <c r="A174" s="72"/>
      <c r="B174" s="72"/>
      <c r="C174" s="73"/>
      <c r="D174" s="74"/>
      <c r="E174" s="89"/>
      <c r="F174" s="89"/>
      <c r="G174" s="89"/>
      <c r="H174" s="89"/>
      <c r="I174" s="89"/>
      <c r="J174" s="89"/>
      <c r="K174" s="55"/>
      <c r="L174" s="55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5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364"/>
      <c r="B176" s="363">
        <v>75011</v>
      </c>
      <c r="C176" s="354" t="s">
        <v>132</v>
      </c>
      <c r="D176" s="356">
        <v>10800</v>
      </c>
      <c r="E176" s="374">
        <f>F182+G176+H176+I176+J176</f>
        <v>37960</v>
      </c>
      <c r="F176" s="356"/>
      <c r="G176" s="374">
        <v>75</v>
      </c>
      <c r="H176" s="375">
        <v>34984</v>
      </c>
      <c r="I176" s="374">
        <v>1674</v>
      </c>
      <c r="J176" s="374">
        <v>1227</v>
      </c>
      <c r="K176" s="374"/>
      <c r="L176" s="374">
        <v>1374</v>
      </c>
      <c r="M176" s="118" t="s">
        <v>172</v>
      </c>
      <c r="N176" s="92"/>
      <c r="O176" s="93"/>
      <c r="P176" s="51"/>
      <c r="Q176" s="51"/>
    </row>
    <row r="177" spans="1:17" ht="67.5" customHeight="1" outlineLevel="1">
      <c r="A177" s="355"/>
      <c r="B177" s="355"/>
      <c r="C177" s="355"/>
      <c r="D177" s="355"/>
      <c r="E177" s="355"/>
      <c r="F177" s="355"/>
      <c r="G177" s="355"/>
      <c r="H177" s="355"/>
      <c r="I177" s="355"/>
      <c r="J177" s="355"/>
      <c r="K177" s="355"/>
      <c r="L177" s="355"/>
      <c r="M177" s="118" t="s">
        <v>173</v>
      </c>
      <c r="N177" s="51"/>
      <c r="O177" s="93"/>
      <c r="P177" s="51"/>
      <c r="Q177" s="51"/>
    </row>
    <row r="178" spans="1:17" ht="55.5" customHeight="1" outlineLevel="1">
      <c r="A178" s="355"/>
      <c r="B178" s="355"/>
      <c r="C178" s="355"/>
      <c r="D178" s="355"/>
      <c r="E178" s="355"/>
      <c r="F178" s="355"/>
      <c r="G178" s="355"/>
      <c r="H178" s="355"/>
      <c r="I178" s="355"/>
      <c r="J178" s="355"/>
      <c r="K178" s="355"/>
      <c r="L178" s="355"/>
      <c r="M178" s="118" t="s">
        <v>174</v>
      </c>
      <c r="N178" s="51"/>
      <c r="O178" s="93"/>
      <c r="P178" s="51"/>
      <c r="Q178" s="51"/>
    </row>
    <row r="179" spans="1:17" ht="64.5" customHeight="1" outlineLevel="1">
      <c r="A179" s="355"/>
      <c r="B179" s="355"/>
      <c r="C179" s="355"/>
      <c r="D179" s="355"/>
      <c r="E179" s="355"/>
      <c r="F179" s="355"/>
      <c r="G179" s="355"/>
      <c r="H179" s="355"/>
      <c r="I179" s="355"/>
      <c r="J179" s="355"/>
      <c r="K179" s="355"/>
      <c r="L179" s="355"/>
      <c r="M179" s="118" t="s">
        <v>175</v>
      </c>
      <c r="N179" s="51"/>
      <c r="O179" s="93"/>
      <c r="P179" s="51"/>
      <c r="Q179" s="51"/>
    </row>
    <row r="180" spans="1:17" ht="54.75" customHeight="1" outlineLevel="1">
      <c r="A180" s="355"/>
      <c r="B180" s="355"/>
      <c r="C180" s="355"/>
      <c r="D180" s="355"/>
      <c r="E180" s="355"/>
      <c r="F180" s="355"/>
      <c r="G180" s="355"/>
      <c r="H180" s="355"/>
      <c r="I180" s="355"/>
      <c r="J180" s="355"/>
      <c r="K180" s="355"/>
      <c r="L180" s="355"/>
      <c r="M180" s="118" t="s">
        <v>176</v>
      </c>
      <c r="N180" s="51"/>
      <c r="O180" s="93"/>
      <c r="P180" s="51"/>
      <c r="Q180" s="51"/>
    </row>
    <row r="181" spans="1:17" ht="29.25" customHeight="1" outlineLevel="1">
      <c r="A181" s="355"/>
      <c r="B181" s="355"/>
      <c r="C181" s="355"/>
      <c r="D181" s="355"/>
      <c r="E181" s="355"/>
      <c r="F181" s="355"/>
      <c r="G181" s="355"/>
      <c r="H181" s="355"/>
      <c r="I181" s="355"/>
      <c r="J181" s="355"/>
      <c r="K181" s="355"/>
      <c r="L181" s="355"/>
      <c r="M181" s="118" t="s">
        <v>177</v>
      </c>
      <c r="N181" s="51"/>
      <c r="O181" s="93"/>
      <c r="P181" s="51"/>
      <c r="Q181" s="51"/>
    </row>
    <row r="182" spans="1:17" ht="77.25" customHeight="1" outlineLevel="2">
      <c r="A182" s="355"/>
      <c r="B182" s="355"/>
      <c r="C182" s="355"/>
      <c r="D182" s="355"/>
      <c r="E182" s="355"/>
      <c r="F182" s="355"/>
      <c r="G182" s="355"/>
      <c r="H182" s="355"/>
      <c r="I182" s="355"/>
      <c r="J182" s="355"/>
      <c r="K182" s="355"/>
      <c r="L182" s="355"/>
      <c r="M182" s="118" t="s">
        <v>178</v>
      </c>
      <c r="N182" s="38"/>
      <c r="O182" s="94"/>
      <c r="P182" s="38"/>
      <c r="Q182" s="38"/>
    </row>
    <row r="183" spans="1:17" ht="28.5" hidden="1" customHeight="1" outlineLevel="2">
      <c r="A183" s="352"/>
      <c r="B183" s="352"/>
      <c r="C183" s="352"/>
      <c r="D183" s="352"/>
      <c r="E183" s="352"/>
      <c r="F183" s="352"/>
      <c r="G183" s="352"/>
      <c r="H183" s="352"/>
      <c r="I183" s="352"/>
      <c r="J183" s="352"/>
      <c r="K183" s="352"/>
      <c r="L183" s="352"/>
      <c r="M183" s="91" t="s">
        <v>179</v>
      </c>
      <c r="N183" s="38"/>
      <c r="O183" s="94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4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9" t="s">
        <v>180</v>
      </c>
      <c r="N185" s="38"/>
      <c r="O185" s="94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5"/>
      <c r="I186" s="41"/>
      <c r="J186" s="41"/>
      <c r="K186" s="41"/>
      <c r="L186" s="41"/>
      <c r="M186" s="95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5">
        <v>851</v>
      </c>
      <c r="B188" s="65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5"/>
      <c r="B189" s="65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181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4" t="s">
        <v>25</v>
      </c>
      <c r="D190" s="21">
        <v>120</v>
      </c>
      <c r="E190" s="55"/>
      <c r="F190" s="55"/>
      <c r="G190" s="55"/>
      <c r="H190" s="55"/>
      <c r="I190" s="55"/>
      <c r="J190" s="55"/>
      <c r="K190" s="55"/>
      <c r="L190" s="55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4"/>
      <c r="D191" s="21"/>
      <c r="E191" s="120"/>
      <c r="F191" s="55"/>
      <c r="G191" s="55"/>
      <c r="H191" s="55"/>
      <c r="I191" s="55"/>
      <c r="J191" s="55"/>
      <c r="K191" s="55"/>
      <c r="L191" s="55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4"/>
      <c r="F192" s="55"/>
      <c r="G192" s="55"/>
      <c r="H192" s="55"/>
      <c r="I192" s="55"/>
      <c r="J192" s="55"/>
      <c r="K192" s="55"/>
      <c r="L192" s="55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4"/>
      <c r="F193" s="55"/>
      <c r="G193" s="55"/>
      <c r="H193" s="55"/>
      <c r="I193" s="55"/>
      <c r="J193" s="55"/>
      <c r="K193" s="55"/>
      <c r="L193" s="55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4"/>
      <c r="F194" s="55"/>
      <c r="G194" s="55"/>
      <c r="H194" s="55"/>
      <c r="I194" s="55"/>
      <c r="J194" s="55"/>
      <c r="K194" s="55"/>
      <c r="L194" s="55"/>
      <c r="M194" s="31"/>
      <c r="N194" s="3"/>
      <c r="O194" s="3"/>
      <c r="P194" s="3"/>
      <c r="Q194" s="3"/>
    </row>
    <row r="195" spans="1:17" ht="17.25" customHeight="1" outlineLevel="1">
      <c r="A195" s="65">
        <v>853</v>
      </c>
      <c r="B195" s="65"/>
      <c r="C195" s="45" t="s">
        <v>118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51"/>
      <c r="O195" s="51"/>
      <c r="P195" s="51"/>
      <c r="Q195" s="51"/>
    </row>
    <row r="196" spans="1:17" ht="12.75" customHeight="1" outlineLevel="2">
      <c r="A196" s="33"/>
      <c r="B196" s="33">
        <v>85321</v>
      </c>
      <c r="C196" s="34" t="s">
        <v>119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4"/>
      <c r="F197" s="55"/>
      <c r="G197" s="55"/>
      <c r="H197" s="55"/>
      <c r="I197" s="55"/>
      <c r="J197" s="55"/>
      <c r="K197" s="55"/>
      <c r="L197" s="55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110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21" t="s">
        <v>182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4"/>
      <c r="F200" s="55"/>
      <c r="G200" s="55"/>
      <c r="H200" s="55"/>
      <c r="I200" s="55"/>
      <c r="J200" s="55"/>
      <c r="K200" s="55"/>
      <c r="L200" s="55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4"/>
      <c r="F201" s="55"/>
      <c r="G201" s="55"/>
      <c r="H201" s="55"/>
      <c r="I201" s="55"/>
      <c r="J201" s="55"/>
      <c r="K201" s="55"/>
      <c r="L201" s="55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8" t="s">
        <v>25</v>
      </c>
      <c r="D202" s="21">
        <v>1</v>
      </c>
      <c r="E202" s="54"/>
      <c r="F202" s="55"/>
      <c r="G202" s="55"/>
      <c r="H202" s="55"/>
      <c r="I202" s="55"/>
      <c r="J202" s="55"/>
      <c r="K202" s="55"/>
      <c r="L202" s="55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4"/>
      <c r="F203" s="55"/>
      <c r="G203" s="55"/>
      <c r="H203" s="55"/>
      <c r="I203" s="55"/>
      <c r="J203" s="55"/>
      <c r="K203" s="55"/>
      <c r="L203" s="55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128</v>
      </c>
      <c r="D204" s="21">
        <f>D205</f>
        <v>10</v>
      </c>
      <c r="E204" s="54"/>
      <c r="F204" s="55"/>
      <c r="G204" s="55"/>
      <c r="H204" s="55"/>
      <c r="I204" s="55"/>
      <c r="J204" s="55"/>
      <c r="K204" s="55"/>
      <c r="L204" s="55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8" t="s">
        <v>25</v>
      </c>
      <c r="D205" s="21">
        <v>10</v>
      </c>
      <c r="E205" s="54"/>
      <c r="F205" s="55"/>
      <c r="G205" s="55"/>
      <c r="H205" s="55"/>
      <c r="I205" s="55"/>
      <c r="J205" s="55"/>
      <c r="K205" s="55"/>
      <c r="L205" s="55"/>
      <c r="M205" s="31"/>
      <c r="N205" s="3"/>
      <c r="O205" s="3"/>
      <c r="P205" s="3"/>
      <c r="Q205" s="3"/>
    </row>
    <row r="206" spans="1:17" ht="14.25" customHeight="1" outlineLevel="2">
      <c r="A206" s="63"/>
      <c r="B206" s="63"/>
      <c r="C206" s="64"/>
      <c r="D206" s="21"/>
      <c r="E206" s="55"/>
      <c r="F206" s="55"/>
      <c r="G206" s="55"/>
      <c r="H206" s="55"/>
      <c r="I206" s="55"/>
      <c r="J206" s="55"/>
      <c r="K206" s="55"/>
      <c r="L206" s="55"/>
      <c r="M206" s="31" t="s">
        <v>120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137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7"/>
      <c r="N207" s="14"/>
      <c r="O207" s="14"/>
      <c r="P207" s="14"/>
      <c r="Q207" s="14"/>
    </row>
    <row r="208" spans="1:17" ht="12.75" customHeight="1" outlineLevel="2">
      <c r="A208" s="72"/>
      <c r="B208" s="72"/>
      <c r="C208" s="73"/>
      <c r="D208" s="74"/>
      <c r="E208" s="74"/>
      <c r="F208" s="74"/>
      <c r="G208" s="74"/>
      <c r="H208" s="74"/>
      <c r="I208" s="74"/>
      <c r="J208" s="74"/>
      <c r="K208" s="74"/>
      <c r="L208" s="74"/>
      <c r="M208" s="96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138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2"/>
      <c r="B211" s="72"/>
      <c r="C211" s="73"/>
      <c r="D211" s="74"/>
      <c r="E211" s="74"/>
      <c r="F211" s="74"/>
      <c r="G211" s="74"/>
      <c r="H211" s="74"/>
      <c r="I211" s="74"/>
      <c r="J211" s="74"/>
      <c r="K211" s="74"/>
      <c r="L211" s="74"/>
      <c r="M211" s="75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2"/>
      <c r="N212" s="3"/>
      <c r="O212" s="3"/>
      <c r="P212" s="3"/>
      <c r="Q212" s="3"/>
    </row>
    <row r="213" spans="1:17" ht="12.75" customHeight="1" outlineLevel="2">
      <c r="A213" s="65"/>
      <c r="B213" s="65">
        <v>75011</v>
      </c>
      <c r="C213" s="45" t="s">
        <v>132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5"/>
      <c r="B214" s="65">
        <v>75084</v>
      </c>
      <c r="C214" s="45" t="s">
        <v>139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8" t="s">
        <v>183</v>
      </c>
      <c r="N214" s="38"/>
      <c r="O214" s="38"/>
      <c r="P214" s="38"/>
      <c r="Q214" s="38"/>
    </row>
    <row r="215" spans="1:17" ht="7.5" customHeight="1" outlineLevel="2">
      <c r="A215" s="65"/>
      <c r="B215" s="65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5">
        <v>755</v>
      </c>
      <c r="B216" s="65"/>
      <c r="C216" s="45" t="s">
        <v>140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5"/>
      <c r="B217" s="65">
        <v>75515</v>
      </c>
      <c r="C217" s="45" t="s">
        <v>141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184</v>
      </c>
      <c r="N217" s="38"/>
      <c r="O217" s="38"/>
      <c r="P217" s="38"/>
      <c r="Q217" s="38"/>
    </row>
    <row r="218" spans="1:17" ht="7.5" customHeight="1" outlineLevel="2">
      <c r="A218" s="65"/>
      <c r="B218" s="65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95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9"/>
      <c r="B220" s="65">
        <v>75818</v>
      </c>
      <c r="C220" s="45" t="s">
        <v>142</v>
      </c>
      <c r="D220" s="70"/>
      <c r="E220" s="35">
        <f>SUM(F220:J220)</f>
        <v>750</v>
      </c>
      <c r="F220" s="36"/>
      <c r="G220" s="70"/>
      <c r="H220" s="30">
        <v>750</v>
      </c>
      <c r="I220" s="116"/>
      <c r="J220" s="116"/>
      <c r="K220" s="41"/>
      <c r="L220" s="41"/>
      <c r="M220" s="31"/>
      <c r="N220" s="71"/>
      <c r="O220" s="71"/>
      <c r="P220" s="71"/>
      <c r="Q220" s="71"/>
    </row>
    <row r="221" spans="1:17" ht="7.5" customHeight="1" outlineLevel="2">
      <c r="A221" s="65"/>
      <c r="B221" s="65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5">
        <v>851</v>
      </c>
      <c r="B222" s="65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5"/>
      <c r="B223" s="65">
        <v>85195</v>
      </c>
      <c r="C223" s="45" t="s">
        <v>143</v>
      </c>
      <c r="D223" s="35"/>
      <c r="E223" s="122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5"/>
      <c r="B224" s="65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7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2"/>
      <c r="N225" s="3"/>
      <c r="O225" s="3"/>
      <c r="P225" s="3"/>
      <c r="Q225" s="3"/>
    </row>
    <row r="226" spans="1:17" ht="12.75" customHeight="1">
      <c r="A226" s="98"/>
      <c r="B226" s="63">
        <v>92595</v>
      </c>
      <c r="C226" s="64" t="s">
        <v>25</v>
      </c>
      <c r="D226" s="99"/>
      <c r="E226" s="100">
        <f>SUM(F226:J226)</f>
        <v>10</v>
      </c>
      <c r="F226" s="99"/>
      <c r="G226" s="99">
        <v>10</v>
      </c>
      <c r="H226" s="99"/>
      <c r="I226" s="99"/>
      <c r="J226" s="21"/>
      <c r="K226" s="21"/>
      <c r="L226" s="21"/>
      <c r="M226" s="62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5"/>
      <c r="F227" s="55"/>
      <c r="G227" s="55"/>
      <c r="H227" s="55"/>
      <c r="I227" s="55"/>
      <c r="J227" s="55"/>
      <c r="K227" s="55"/>
      <c r="L227" s="55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145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6">
        <v>0</v>
      </c>
      <c r="L228" s="56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101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2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146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5">
        <v>750</v>
      </c>
      <c r="B232" s="65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5"/>
      <c r="B233" s="65">
        <v>75011</v>
      </c>
      <c r="C233" s="45" t="s">
        <v>147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2"/>
      <c r="B234" s="102"/>
      <c r="C234" s="103"/>
      <c r="D234" s="104"/>
      <c r="E234" s="104"/>
      <c r="F234" s="104"/>
      <c r="G234" s="104"/>
      <c r="H234" s="104"/>
      <c r="I234" s="104"/>
      <c r="J234" s="104"/>
      <c r="K234" s="104"/>
      <c r="L234" s="104"/>
      <c r="M234" s="12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5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5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5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5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5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5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5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5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5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5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5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5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5"/>
      <c r="N247" s="3"/>
      <c r="O247" s="3"/>
      <c r="P247" s="3"/>
      <c r="Q247" s="3"/>
    </row>
    <row r="248" spans="1:17" ht="12.75" customHeight="1">
      <c r="A248" s="106"/>
      <c r="B248" s="107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8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5"/>
      <c r="N249" s="3"/>
      <c r="O249" s="3"/>
      <c r="P249" s="3"/>
      <c r="Q249" s="3"/>
    </row>
    <row r="250" spans="1:17" ht="12.75" customHeight="1">
      <c r="A250" s="1"/>
      <c r="B250" s="2"/>
      <c r="C250" s="106"/>
      <c r="D250" s="3"/>
      <c r="E250" s="3"/>
      <c r="F250" s="3"/>
      <c r="G250" s="3"/>
      <c r="H250" s="3"/>
      <c r="I250" s="3"/>
      <c r="J250" s="3"/>
      <c r="K250" s="3"/>
      <c r="L250" s="3"/>
      <c r="M250" s="105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5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5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5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5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5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5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5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5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5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5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5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5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5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5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5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5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5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5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5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5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5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5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5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5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5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5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5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5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5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5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5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5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5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5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5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5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5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5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5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5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5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5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5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5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5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5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5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5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362"/>
      <c r="B385" s="358"/>
      <c r="C385" s="358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357"/>
      <c r="B386" s="358"/>
      <c r="C386" s="358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6"/>
      <c r="B387" s="107"/>
      <c r="C387" s="107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359"/>
      <c r="B388" s="358"/>
      <c r="C388" s="358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7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6"/>
      <c r="B399" s="107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6"/>
      <c r="B411" s="107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6"/>
      <c r="B415" s="107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6"/>
      <c r="B418" s="107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6"/>
      <c r="B421" s="107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6"/>
      <c r="B427" s="107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6"/>
      <c r="B430" s="107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378" t="s">
        <v>0</v>
      </c>
      <c r="B3" s="378" t="s">
        <v>1</v>
      </c>
      <c r="C3" s="378" t="s">
        <v>2</v>
      </c>
      <c r="D3" s="378" t="s">
        <v>3</v>
      </c>
      <c r="E3" s="378" t="s">
        <v>4</v>
      </c>
      <c r="F3" s="379" t="s">
        <v>5</v>
      </c>
      <c r="G3" s="377"/>
      <c r="H3" s="377"/>
      <c r="I3" s="377"/>
      <c r="J3" s="366"/>
      <c r="K3" s="376" t="s">
        <v>149</v>
      </c>
      <c r="L3" s="377"/>
      <c r="M3" s="366"/>
      <c r="N3" s="3"/>
      <c r="O3" s="3"/>
      <c r="P3" s="3"/>
      <c r="Q3" s="3"/>
    </row>
    <row r="4" spans="1:17" ht="12.75" customHeight="1">
      <c r="A4" s="355"/>
      <c r="B4" s="355"/>
      <c r="C4" s="355"/>
      <c r="D4" s="355"/>
      <c r="E4" s="355"/>
      <c r="F4" s="368" t="s">
        <v>6</v>
      </c>
      <c r="G4" s="368" t="s">
        <v>7</v>
      </c>
      <c r="H4" s="368" t="s">
        <v>8</v>
      </c>
      <c r="I4" s="368" t="s">
        <v>9</v>
      </c>
      <c r="J4" s="369" t="s">
        <v>10</v>
      </c>
      <c r="K4" s="373" t="s">
        <v>11</v>
      </c>
      <c r="L4" s="372" t="s">
        <v>12</v>
      </c>
      <c r="M4" s="366"/>
      <c r="N4" s="3"/>
      <c r="O4" s="3"/>
      <c r="P4" s="3"/>
      <c r="Q4" s="3"/>
    </row>
    <row r="5" spans="1:17" ht="37.5" customHeight="1">
      <c r="A5" s="355"/>
      <c r="B5" s="355"/>
      <c r="C5" s="355"/>
      <c r="D5" s="371"/>
      <c r="E5" s="371"/>
      <c r="F5" s="355"/>
      <c r="G5" s="355"/>
      <c r="H5" s="355"/>
      <c r="I5" s="355"/>
      <c r="J5" s="355"/>
      <c r="K5" s="355"/>
      <c r="L5" s="5" t="s">
        <v>13</v>
      </c>
      <c r="M5" s="370" t="s">
        <v>14</v>
      </c>
      <c r="N5" s="6"/>
      <c r="O5" s="3"/>
      <c r="P5" s="3"/>
      <c r="Q5" s="3"/>
    </row>
    <row r="6" spans="1:17" ht="13.5" customHeight="1">
      <c r="A6" s="371"/>
      <c r="B6" s="371"/>
      <c r="C6" s="371"/>
      <c r="D6" s="379" t="s">
        <v>15</v>
      </c>
      <c r="E6" s="377"/>
      <c r="F6" s="377"/>
      <c r="G6" s="377"/>
      <c r="H6" s="377"/>
      <c r="I6" s="377"/>
      <c r="J6" s="366"/>
      <c r="K6" s="365" t="s">
        <v>15</v>
      </c>
      <c r="L6" s="366"/>
      <c r="M6" s="371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365">
        <v>12</v>
      </c>
      <c r="M7" s="366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6">
        <v>0</v>
      </c>
      <c r="L10" s="56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10" t="s">
        <v>186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2">
        <v>925</v>
      </c>
      <c r="B34" s="33"/>
      <c r="C34" s="53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3"/>
      <c r="B36" s="63"/>
      <c r="C36" s="64"/>
      <c r="D36" s="21"/>
      <c r="E36" s="55"/>
      <c r="F36" s="55"/>
      <c r="G36" s="55"/>
      <c r="H36" s="55"/>
      <c r="I36" s="55"/>
      <c r="J36" s="55"/>
      <c r="K36" s="55"/>
      <c r="L36" s="55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6">
        <v>0</v>
      </c>
      <c r="L37" s="56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2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9"/>
      <c r="B40" s="63"/>
      <c r="C40" s="64"/>
      <c r="D40" s="21"/>
      <c r="E40" s="55"/>
      <c r="F40" s="55"/>
      <c r="G40" s="55"/>
      <c r="H40" s="55"/>
      <c r="I40" s="55"/>
      <c r="J40" s="55"/>
      <c r="K40" s="55"/>
      <c r="L40" s="55"/>
      <c r="M40" s="31"/>
      <c r="N40" s="3"/>
      <c r="O40" s="3"/>
      <c r="P40" s="3"/>
      <c r="Q40" s="3"/>
    </row>
    <row r="41" spans="1:17" ht="12.75" customHeight="1" outlineLevel="2">
      <c r="A41" s="58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6">
        <v>0</v>
      </c>
      <c r="L41" s="56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2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3"/>
      <c r="B44" s="63"/>
      <c r="C44" s="64"/>
      <c r="D44" s="21"/>
      <c r="E44" s="55"/>
      <c r="F44" s="55"/>
      <c r="G44" s="55"/>
      <c r="H44" s="55"/>
      <c r="I44" s="55"/>
      <c r="J44" s="55"/>
      <c r="K44" s="55"/>
      <c r="L44" s="55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6">
        <v>0</v>
      </c>
      <c r="L45" s="56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2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3"/>
      <c r="B50" s="63"/>
      <c r="C50" s="64"/>
      <c r="D50" s="21"/>
      <c r="E50" s="55"/>
      <c r="F50" s="55"/>
      <c r="G50" s="55"/>
      <c r="H50" s="55"/>
      <c r="I50" s="55"/>
      <c r="J50" s="55"/>
      <c r="K50" s="55"/>
      <c r="L50" s="55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6">
        <v>0</v>
      </c>
      <c r="L51" s="56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2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3"/>
      <c r="B54" s="63"/>
      <c r="C54" s="64"/>
      <c r="D54" s="21"/>
      <c r="E54" s="55"/>
      <c r="F54" s="55"/>
      <c r="G54" s="55"/>
      <c r="H54" s="55"/>
      <c r="I54" s="55"/>
      <c r="J54" s="55"/>
      <c r="K54" s="55"/>
      <c r="L54" s="55"/>
      <c r="M54" s="31"/>
      <c r="N54" s="3"/>
      <c r="O54" s="3"/>
      <c r="P54" s="3"/>
      <c r="Q54" s="3"/>
    </row>
    <row r="55" spans="1:17" ht="12.75" customHeight="1" outlineLevel="2">
      <c r="A55" s="59"/>
      <c r="B55" s="59"/>
      <c r="C55" s="60" t="s">
        <v>55</v>
      </c>
      <c r="D55" s="56">
        <f t="shared" ref="D55:D56" si="21">D56</f>
        <v>57985</v>
      </c>
      <c r="E55" s="56">
        <f>F55+G55+H55+I55+J55</f>
        <v>3785</v>
      </c>
      <c r="F55" s="56">
        <f t="shared" ref="F55:J55" si="22">F56</f>
        <v>3274</v>
      </c>
      <c r="G55" s="56">
        <f t="shared" si="22"/>
        <v>0</v>
      </c>
      <c r="H55" s="56">
        <f t="shared" si="22"/>
        <v>511</v>
      </c>
      <c r="I55" s="56">
        <f t="shared" si="22"/>
        <v>0</v>
      </c>
      <c r="J55" s="56">
        <f t="shared" si="22"/>
        <v>0</v>
      </c>
      <c r="K55" s="56">
        <v>0</v>
      </c>
      <c r="L55" s="56">
        <v>0</v>
      </c>
      <c r="M55" s="27"/>
      <c r="N55" s="61"/>
      <c r="O55" s="61"/>
      <c r="P55" s="61"/>
      <c r="Q55" s="61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2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3"/>
      <c r="B58" s="63"/>
      <c r="C58" s="64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9"/>
      <c r="B59" s="59"/>
      <c r="C59" s="60" t="s">
        <v>58</v>
      </c>
      <c r="D59" s="56">
        <f>D60+D63</f>
        <v>1</v>
      </c>
      <c r="E59" s="56">
        <f>F59+G59+H59+I59+J59</f>
        <v>6431</v>
      </c>
      <c r="F59" s="56">
        <f t="shared" ref="F59:J59" si="24">SUM(F60+F63)</f>
        <v>6188</v>
      </c>
      <c r="G59" s="56">
        <f t="shared" si="24"/>
        <v>0</v>
      </c>
      <c r="H59" s="56">
        <f t="shared" si="24"/>
        <v>38</v>
      </c>
      <c r="I59" s="56">
        <f t="shared" si="24"/>
        <v>205</v>
      </c>
      <c r="J59" s="56">
        <f t="shared" si="24"/>
        <v>0</v>
      </c>
      <c r="K59" s="56">
        <v>0</v>
      </c>
      <c r="L59" s="56">
        <v>0</v>
      </c>
      <c r="M59" s="57"/>
      <c r="N59" s="61"/>
      <c r="O59" s="61"/>
      <c r="P59" s="61"/>
      <c r="Q59" s="61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2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5">
        <v>710</v>
      </c>
      <c r="B63" s="65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3"/>
      <c r="B65" s="63"/>
      <c r="C65" s="64"/>
      <c r="D65" s="21"/>
      <c r="E65" s="21"/>
      <c r="F65" s="21"/>
      <c r="G65" s="21"/>
      <c r="H65" s="21"/>
      <c r="I65" s="21"/>
      <c r="J65" s="21"/>
      <c r="K65" s="21"/>
      <c r="L65" s="21"/>
      <c r="M65" s="62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6">
        <v>0</v>
      </c>
      <c r="L66" s="56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2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3"/>
      <c r="B69" s="63"/>
      <c r="C69" s="64"/>
      <c r="D69" s="21"/>
      <c r="E69" s="55"/>
      <c r="F69" s="55"/>
      <c r="G69" s="55"/>
      <c r="H69" s="55"/>
      <c r="I69" s="55"/>
      <c r="J69" s="55"/>
      <c r="K69" s="55"/>
      <c r="L69" s="55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6">
        <v>0</v>
      </c>
      <c r="L70" s="56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2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187</v>
      </c>
      <c r="N72" s="38"/>
      <c r="O72" s="38"/>
      <c r="P72" s="38"/>
      <c r="Q72" s="38"/>
    </row>
    <row r="73" spans="1:17" ht="12.75" customHeight="1" outlineLevel="2">
      <c r="A73" s="63"/>
      <c r="B73" s="63"/>
      <c r="C73" s="64"/>
      <c r="D73" s="21"/>
      <c r="E73" s="21"/>
      <c r="F73" s="21"/>
      <c r="G73" s="21"/>
      <c r="H73" s="21"/>
      <c r="I73" s="21"/>
      <c r="J73" s="21"/>
      <c r="K73" s="21"/>
      <c r="L73" s="21"/>
      <c r="M73" s="62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6">
        <v>0</v>
      </c>
      <c r="L74" s="56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2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3"/>
      <c r="B77" s="63"/>
      <c r="C77" s="64"/>
      <c r="D77" s="21"/>
      <c r="E77" s="21"/>
      <c r="F77" s="21"/>
      <c r="G77" s="21"/>
      <c r="H77" s="21"/>
      <c r="I77" s="21"/>
      <c r="J77" s="21"/>
      <c r="K77" s="21"/>
      <c r="L77" s="21"/>
      <c r="M77" s="62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6">
        <v>0</v>
      </c>
      <c r="L78" s="56">
        <v>0</v>
      </c>
      <c r="M78" s="27"/>
      <c r="N78" s="14"/>
      <c r="O78" s="14"/>
      <c r="P78" s="14"/>
      <c r="Q78" s="14"/>
    </row>
    <row r="79" spans="1:17" ht="12.75" customHeight="1" outlineLevel="2">
      <c r="A79" s="63">
        <v>710</v>
      </c>
      <c r="B79" s="63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2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3"/>
      <c r="B81" s="63"/>
      <c r="C81" s="64"/>
      <c r="D81" s="21"/>
      <c r="E81" s="55"/>
      <c r="F81" s="55"/>
      <c r="G81" s="55"/>
      <c r="H81" s="55"/>
      <c r="I81" s="55"/>
      <c r="J81" s="55"/>
      <c r="K81" s="55"/>
      <c r="L81" s="55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6">
        <v>0</v>
      </c>
      <c r="L82" s="56">
        <f>L96</f>
        <v>0</v>
      </c>
      <c r="M82" s="57"/>
      <c r="N82" s="14"/>
      <c r="O82" s="14"/>
      <c r="P82" s="14"/>
      <c r="Q82" s="14"/>
    </row>
    <row r="83" spans="1:17" ht="12.75" customHeight="1" outlineLevel="2">
      <c r="A83" s="63">
        <v>750</v>
      </c>
      <c r="B83" s="63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2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5">
        <v>752</v>
      </c>
      <c r="B87" s="65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51"/>
      <c r="O87" s="51"/>
      <c r="P87" s="51"/>
      <c r="Q87" s="51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5">
        <v>754</v>
      </c>
      <c r="B90" s="65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51"/>
      <c r="O90" s="51"/>
      <c r="P90" s="51"/>
      <c r="Q90" s="51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5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3"/>
      <c r="B97" s="63"/>
      <c r="C97" s="64"/>
      <c r="D97" s="21"/>
      <c r="E97" s="55"/>
      <c r="F97" s="55"/>
      <c r="G97" s="55"/>
      <c r="H97" s="55"/>
      <c r="I97" s="55"/>
      <c r="J97" s="55"/>
      <c r="K97" s="55"/>
      <c r="L97" s="55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6"/>
      <c r="L98" s="56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2"/>
      <c r="N99" s="66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188</v>
      </c>
      <c r="N100" s="38"/>
      <c r="O100" s="38"/>
      <c r="P100" s="38"/>
      <c r="Q100" s="38"/>
    </row>
    <row r="101" spans="1:17" ht="38.25" customHeight="1" outlineLevel="2">
      <c r="A101" s="360"/>
      <c r="B101" s="360">
        <v>75411</v>
      </c>
      <c r="C101" s="361" t="s">
        <v>87</v>
      </c>
      <c r="D101" s="351">
        <v>102</v>
      </c>
      <c r="E101" s="353">
        <f>F101+G102+H102+I101+J102</f>
        <v>116493</v>
      </c>
      <c r="F101" s="351">
        <v>113993</v>
      </c>
      <c r="G101" s="351"/>
      <c r="H101" s="367"/>
      <c r="I101" s="351">
        <v>2500</v>
      </c>
      <c r="J101" s="351"/>
      <c r="K101" s="351"/>
      <c r="L101" s="351">
        <v>1222</v>
      </c>
      <c r="M101" s="37" t="s">
        <v>189</v>
      </c>
      <c r="N101" s="38"/>
      <c r="O101" s="38"/>
      <c r="P101" s="38"/>
      <c r="Q101" s="38"/>
    </row>
    <row r="102" spans="1:17" ht="66" customHeight="1" outlineLevel="2">
      <c r="A102" s="352"/>
      <c r="B102" s="352"/>
      <c r="C102" s="352"/>
      <c r="D102" s="352"/>
      <c r="E102" s="352"/>
      <c r="F102" s="352"/>
      <c r="G102" s="352"/>
      <c r="H102" s="352"/>
      <c r="I102" s="352"/>
      <c r="J102" s="352"/>
      <c r="K102" s="352"/>
      <c r="L102" s="352"/>
      <c r="M102" s="37" t="s">
        <v>190</v>
      </c>
      <c r="N102" s="38"/>
      <c r="O102" s="38"/>
      <c r="P102" s="38"/>
      <c r="Q102" s="38"/>
    </row>
    <row r="103" spans="1:17" ht="12.75" customHeight="1" outlineLevel="2">
      <c r="A103" s="63"/>
      <c r="B103" s="63"/>
      <c r="C103" s="64"/>
      <c r="D103" s="21"/>
      <c r="E103" s="55"/>
      <c r="F103" s="55"/>
      <c r="G103" s="55"/>
      <c r="H103" s="55"/>
      <c r="I103" s="55"/>
      <c r="J103" s="55"/>
      <c r="K103" s="55"/>
      <c r="L103" s="55"/>
      <c r="M103" s="31"/>
      <c r="N103" s="3"/>
      <c r="O103" s="3"/>
      <c r="P103" s="3"/>
      <c r="Q103" s="3"/>
    </row>
    <row r="104" spans="1:17" ht="12.75" customHeight="1" outlineLevel="2">
      <c r="A104" s="67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2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191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3"/>
      <c r="B112" s="111"/>
      <c r="C112" s="112"/>
      <c r="D112" s="21"/>
      <c r="E112" s="55"/>
      <c r="F112" s="55"/>
      <c r="G112" s="55"/>
      <c r="H112" s="55"/>
      <c r="I112" s="55"/>
      <c r="J112" s="55"/>
      <c r="K112" s="55"/>
      <c r="L112" s="55"/>
      <c r="M112" s="31"/>
      <c r="N112" s="3"/>
      <c r="O112" s="3"/>
      <c r="P112" s="3"/>
      <c r="Q112" s="3"/>
    </row>
    <row r="113" spans="1:17" ht="12.75" customHeight="1" outlineLevel="2">
      <c r="A113" s="24"/>
      <c r="B113" s="68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7"/>
      <c r="N113" s="14"/>
      <c r="O113" s="14"/>
      <c r="P113" s="14"/>
      <c r="Q113" s="14"/>
    </row>
    <row r="114" spans="1:17" ht="12.75" customHeight="1" outlineLevel="2">
      <c r="A114" s="63">
        <v>851</v>
      </c>
      <c r="B114" s="63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2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6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7" t="s">
        <v>192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8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9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80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80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80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80" t="s">
        <v>168</v>
      </c>
      <c r="N135" s="38"/>
      <c r="O135" s="38"/>
      <c r="P135" s="38"/>
      <c r="Q135" s="38"/>
    </row>
    <row r="136" spans="1:17" ht="8.25" customHeight="1" outlineLevel="2">
      <c r="A136" s="63"/>
      <c r="B136" s="63"/>
      <c r="C136" s="64"/>
      <c r="D136" s="21"/>
      <c r="E136" s="55"/>
      <c r="F136" s="55"/>
      <c r="G136" s="55"/>
      <c r="H136" s="55"/>
      <c r="I136" s="55"/>
      <c r="J136" s="55"/>
      <c r="K136" s="55"/>
      <c r="L136" s="55"/>
      <c r="M136" s="113"/>
      <c r="N136" s="3"/>
      <c r="O136" s="3"/>
      <c r="P136" s="3"/>
      <c r="Q136" s="3"/>
    </row>
    <row r="137" spans="1:17" ht="12.75" customHeight="1" outlineLevel="2">
      <c r="A137" s="63"/>
      <c r="B137" s="63"/>
      <c r="C137" s="64"/>
      <c r="D137" s="21"/>
      <c r="E137" s="55"/>
      <c r="F137" s="55"/>
      <c r="G137" s="55"/>
      <c r="H137" s="55"/>
      <c r="I137" s="55"/>
      <c r="J137" s="55"/>
      <c r="K137" s="55"/>
      <c r="L137" s="55"/>
      <c r="M137" s="31"/>
      <c r="N137" s="3"/>
      <c r="O137" s="3"/>
      <c r="P137" s="3"/>
      <c r="Q137" s="3"/>
    </row>
    <row r="138" spans="1:17" ht="12.75" customHeight="1" outlineLevel="2">
      <c r="A138" s="24"/>
      <c r="B138" s="68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3">
        <v>758</v>
      </c>
      <c r="B139" s="63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2"/>
      <c r="N139" s="3"/>
      <c r="O139" s="3"/>
      <c r="P139" s="3"/>
      <c r="Q139" s="3"/>
    </row>
    <row r="140" spans="1:17" ht="12.75" customHeight="1" outlineLevel="1">
      <c r="A140" s="69"/>
      <c r="B140" s="65">
        <v>75814</v>
      </c>
      <c r="C140" s="45" t="s">
        <v>96</v>
      </c>
      <c r="D140" s="70"/>
      <c r="E140" s="35">
        <f>SUM(F140:J140)</f>
        <v>25854</v>
      </c>
      <c r="F140" s="36">
        <v>25854</v>
      </c>
      <c r="G140" s="70"/>
      <c r="H140" s="36"/>
      <c r="I140" s="70"/>
      <c r="J140" s="70"/>
      <c r="K140" s="35"/>
      <c r="L140" s="35"/>
      <c r="M140" s="37"/>
      <c r="N140" s="71"/>
      <c r="O140" s="71"/>
      <c r="P140" s="71"/>
      <c r="Q140" s="71"/>
    </row>
    <row r="141" spans="1:17" ht="12.75" customHeight="1" outlineLevel="2">
      <c r="A141" s="69"/>
      <c r="B141" s="114"/>
      <c r="C141" s="115"/>
      <c r="D141" s="70"/>
      <c r="E141" s="116"/>
      <c r="F141" s="116"/>
      <c r="G141" s="116"/>
      <c r="H141" s="116"/>
      <c r="I141" s="116"/>
      <c r="J141" s="116"/>
      <c r="K141" s="41"/>
      <c r="L141" s="41"/>
      <c r="M141" s="42"/>
      <c r="N141" s="117"/>
      <c r="O141" s="117"/>
      <c r="P141" s="117"/>
      <c r="Q141" s="117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8"/>
      <c r="C146" s="25" t="s">
        <v>117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7"/>
      <c r="N146" s="14"/>
      <c r="O146" s="14"/>
      <c r="P146" s="14"/>
      <c r="Q146" s="14"/>
    </row>
    <row r="147" spans="1:17" ht="17.25" customHeight="1" outlineLevel="1">
      <c r="A147" s="65">
        <v>853</v>
      </c>
      <c r="B147" s="65"/>
      <c r="C147" s="45" t="s">
        <v>118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51"/>
      <c r="O147" s="51"/>
      <c r="P147" s="51"/>
      <c r="Q147" s="51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3"/>
      <c r="B149" s="63"/>
      <c r="C149" s="64"/>
      <c r="D149" s="21"/>
      <c r="E149" s="55"/>
      <c r="F149" s="55"/>
      <c r="G149" s="55"/>
      <c r="H149" s="55"/>
      <c r="I149" s="55"/>
      <c r="J149" s="55"/>
      <c r="K149" s="55"/>
      <c r="L149" s="55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81" t="s">
        <v>121</v>
      </c>
      <c r="D150" s="82">
        <f t="shared" ref="D150:D151" si="67">D151</f>
        <v>5152</v>
      </c>
      <c r="E150" s="82">
        <f>F150+G150+H150+I150+J150</f>
        <v>48349</v>
      </c>
      <c r="F150" s="82">
        <f t="shared" ref="F150:J150" si="68">F151</f>
        <v>0</v>
      </c>
      <c r="G150" s="82">
        <f t="shared" si="68"/>
        <v>110</v>
      </c>
      <c r="H150" s="82">
        <f t="shared" si="68"/>
        <v>48239</v>
      </c>
      <c r="I150" s="82">
        <f t="shared" si="68"/>
        <v>0</v>
      </c>
      <c r="J150" s="82">
        <f t="shared" si="68"/>
        <v>0</v>
      </c>
      <c r="K150" s="56">
        <v>0</v>
      </c>
      <c r="L150" s="56">
        <f t="shared" ref="L150:L151" si="69">L151</f>
        <v>0</v>
      </c>
      <c r="M150" s="27"/>
      <c r="N150" s="61"/>
      <c r="O150" s="61"/>
      <c r="P150" s="61"/>
      <c r="Q150" s="61"/>
    </row>
    <row r="151" spans="1:17" ht="12.75" customHeight="1" outlineLevel="2">
      <c r="A151" s="28">
        <v>851</v>
      </c>
      <c r="B151" s="72"/>
      <c r="C151" s="83" t="s">
        <v>83</v>
      </c>
      <c r="D151" s="84">
        <f t="shared" si="67"/>
        <v>5152</v>
      </c>
      <c r="E151" s="84">
        <f>E152</f>
        <v>48349</v>
      </c>
      <c r="F151" s="84"/>
      <c r="G151" s="84">
        <f t="shared" ref="G151:H151" si="70">G152</f>
        <v>110</v>
      </c>
      <c r="H151" s="84">
        <f t="shared" si="70"/>
        <v>48239</v>
      </c>
      <c r="I151" s="84"/>
      <c r="J151" s="84"/>
      <c r="K151" s="21"/>
      <c r="L151" s="21">
        <f t="shared" si="69"/>
        <v>0</v>
      </c>
      <c r="M151" s="62"/>
      <c r="N151" s="3"/>
      <c r="O151" s="3"/>
      <c r="P151" s="3"/>
      <c r="Q151" s="3"/>
    </row>
    <row r="152" spans="1:17" ht="12.75" customHeight="1" outlineLevel="2">
      <c r="A152" s="69"/>
      <c r="B152" s="65">
        <v>85132</v>
      </c>
      <c r="C152" s="85" t="s">
        <v>122</v>
      </c>
      <c r="D152" s="86">
        <v>5152</v>
      </c>
      <c r="E152" s="86">
        <f>F152+G152+H152+I152</f>
        <v>48349</v>
      </c>
      <c r="F152" s="86"/>
      <c r="G152" s="86">
        <v>110</v>
      </c>
      <c r="H152" s="84">
        <v>48239</v>
      </c>
      <c r="I152" s="86"/>
      <c r="J152" s="86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3"/>
      <c r="B153" s="63"/>
      <c r="C153" s="64"/>
      <c r="D153" s="21"/>
      <c r="E153" s="55"/>
      <c r="F153" s="55"/>
      <c r="G153" s="55"/>
      <c r="H153" s="55"/>
      <c r="I153" s="55"/>
      <c r="J153" s="55"/>
      <c r="K153" s="55"/>
      <c r="L153" s="55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6">
        <v>0</v>
      </c>
      <c r="L154" s="56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2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8"/>
      <c r="B157" s="63"/>
      <c r="C157" s="64"/>
      <c r="D157" s="99"/>
      <c r="E157" s="87"/>
      <c r="F157" s="87"/>
      <c r="G157" s="87"/>
      <c r="H157" s="87"/>
      <c r="I157" s="87"/>
      <c r="J157" s="55"/>
      <c r="K157" s="55"/>
      <c r="L157" s="55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6">
        <v>0</v>
      </c>
      <c r="L158" s="56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2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193</v>
      </c>
      <c r="N160" s="38"/>
      <c r="O160" s="38"/>
      <c r="P160" s="38"/>
      <c r="Q160" s="38"/>
    </row>
    <row r="161" spans="1:17" ht="12.75" customHeight="1" outlineLevel="2">
      <c r="A161" s="63"/>
      <c r="B161" s="63"/>
      <c r="C161" s="64"/>
      <c r="D161" s="21"/>
      <c r="E161" s="55"/>
      <c r="F161" s="55"/>
      <c r="G161" s="55"/>
      <c r="H161" s="55"/>
      <c r="I161" s="55"/>
      <c r="J161" s="55"/>
      <c r="K161" s="55"/>
      <c r="L161" s="55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6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2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8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194</v>
      </c>
      <c r="N165" s="38"/>
      <c r="O165" s="38"/>
      <c r="P165" s="38"/>
      <c r="Q165" s="38"/>
    </row>
    <row r="166" spans="1:17" ht="12.75" customHeight="1" outlineLevel="2">
      <c r="A166" s="63"/>
      <c r="B166" s="63"/>
      <c r="C166" s="64"/>
      <c r="D166" s="21"/>
      <c r="E166" s="55"/>
      <c r="F166" s="55"/>
      <c r="G166" s="55"/>
      <c r="H166" s="55"/>
      <c r="I166" s="55"/>
      <c r="J166" s="55"/>
      <c r="K166" s="55"/>
      <c r="L166" s="55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90"/>
      <c r="J168" s="90"/>
      <c r="K168" s="55"/>
      <c r="L168" s="55"/>
      <c r="M168" s="31"/>
      <c r="N168" s="32"/>
      <c r="O168" s="32"/>
      <c r="P168" s="32"/>
      <c r="Q168" s="32"/>
    </row>
    <row r="169" spans="1:17" ht="12.75" customHeight="1" outlineLevel="2">
      <c r="A169" s="63"/>
      <c r="B169" s="63" t="s">
        <v>24</v>
      </c>
      <c r="C169" s="64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5"/>
      <c r="J169" s="55"/>
      <c r="K169" s="55"/>
      <c r="L169" s="55"/>
      <c r="M169" s="31"/>
      <c r="N169" s="6"/>
      <c r="O169" s="3"/>
      <c r="P169" s="3"/>
      <c r="Q169" s="3"/>
    </row>
    <row r="170" spans="1:17" ht="7.5" customHeight="1" outlineLevel="2">
      <c r="A170" s="72"/>
      <c r="B170" s="72"/>
      <c r="C170" s="73"/>
      <c r="D170" s="74"/>
      <c r="E170" s="89"/>
      <c r="F170" s="89"/>
      <c r="G170" s="89"/>
      <c r="H170" s="89"/>
      <c r="I170" s="89"/>
      <c r="J170" s="89"/>
      <c r="K170" s="55"/>
      <c r="L170" s="55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90"/>
      <c r="F171" s="90"/>
      <c r="G171" s="90"/>
      <c r="H171" s="90"/>
      <c r="I171" s="90"/>
      <c r="J171" s="90"/>
      <c r="K171" s="55"/>
      <c r="L171" s="55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5"/>
      <c r="F172" s="55"/>
      <c r="G172" s="55"/>
      <c r="H172" s="55"/>
      <c r="I172" s="55"/>
      <c r="J172" s="55"/>
      <c r="K172" s="55"/>
      <c r="L172" s="55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5"/>
      <c r="F173" s="55"/>
      <c r="G173" s="55"/>
      <c r="H173" s="55"/>
      <c r="I173" s="55"/>
      <c r="J173" s="55"/>
      <c r="K173" s="55"/>
      <c r="L173" s="55"/>
      <c r="M173" s="31"/>
      <c r="N173" s="14"/>
      <c r="O173" s="14"/>
      <c r="P173" s="14"/>
      <c r="Q173" s="14"/>
    </row>
    <row r="174" spans="1:17" ht="12.75" customHeight="1" outlineLevel="2">
      <c r="A174" s="72"/>
      <c r="B174" s="72"/>
      <c r="C174" s="73"/>
      <c r="D174" s="74"/>
      <c r="E174" s="89"/>
      <c r="F174" s="89"/>
      <c r="G174" s="89"/>
      <c r="H174" s="89"/>
      <c r="I174" s="89"/>
      <c r="J174" s="89"/>
      <c r="K174" s="55"/>
      <c r="L174" s="55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5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364"/>
      <c r="B176" s="363">
        <v>75011</v>
      </c>
      <c r="C176" s="354" t="s">
        <v>132</v>
      </c>
      <c r="D176" s="356">
        <v>10800</v>
      </c>
      <c r="E176" s="374">
        <f>F182+G176+H176+I176+J176</f>
        <v>37960</v>
      </c>
      <c r="F176" s="356"/>
      <c r="G176" s="374">
        <v>75</v>
      </c>
      <c r="H176" s="375">
        <v>34984</v>
      </c>
      <c r="I176" s="374">
        <v>1674</v>
      </c>
      <c r="J176" s="374">
        <v>1227</v>
      </c>
      <c r="K176" s="374"/>
      <c r="L176" s="374">
        <v>1374</v>
      </c>
      <c r="M176" s="118" t="s">
        <v>195</v>
      </c>
      <c r="N176" s="92"/>
      <c r="O176" s="93"/>
      <c r="P176" s="51"/>
      <c r="Q176" s="51"/>
    </row>
    <row r="177" spans="1:17" ht="67.5" customHeight="1" outlineLevel="1">
      <c r="A177" s="355"/>
      <c r="B177" s="355"/>
      <c r="C177" s="355"/>
      <c r="D177" s="355"/>
      <c r="E177" s="355"/>
      <c r="F177" s="355"/>
      <c r="G177" s="355"/>
      <c r="H177" s="355"/>
      <c r="I177" s="355"/>
      <c r="J177" s="355"/>
      <c r="K177" s="355"/>
      <c r="L177" s="355"/>
      <c r="M177" s="118" t="s">
        <v>196</v>
      </c>
      <c r="N177" s="51"/>
      <c r="O177" s="93"/>
      <c r="P177" s="51"/>
      <c r="Q177" s="51"/>
    </row>
    <row r="178" spans="1:17" ht="55.5" customHeight="1" outlineLevel="1">
      <c r="A178" s="355"/>
      <c r="B178" s="355"/>
      <c r="C178" s="355"/>
      <c r="D178" s="355"/>
      <c r="E178" s="355"/>
      <c r="F178" s="355"/>
      <c r="G178" s="355"/>
      <c r="H178" s="355"/>
      <c r="I178" s="355"/>
      <c r="J178" s="355"/>
      <c r="K178" s="355"/>
      <c r="L178" s="355"/>
      <c r="M178" s="118" t="s">
        <v>197</v>
      </c>
      <c r="N178" s="51"/>
      <c r="O178" s="93"/>
      <c r="P178" s="51"/>
      <c r="Q178" s="51"/>
    </row>
    <row r="179" spans="1:17" ht="64.5" customHeight="1" outlineLevel="1">
      <c r="A179" s="355"/>
      <c r="B179" s="355"/>
      <c r="C179" s="355"/>
      <c r="D179" s="355"/>
      <c r="E179" s="355"/>
      <c r="F179" s="355"/>
      <c r="G179" s="355"/>
      <c r="H179" s="355"/>
      <c r="I179" s="355"/>
      <c r="J179" s="355"/>
      <c r="K179" s="355"/>
      <c r="L179" s="355"/>
      <c r="M179" s="118" t="s">
        <v>198</v>
      </c>
      <c r="N179" s="51"/>
      <c r="O179" s="93"/>
      <c r="P179" s="51"/>
      <c r="Q179" s="51"/>
    </row>
    <row r="180" spans="1:17" ht="54.75" customHeight="1" outlineLevel="1">
      <c r="A180" s="355"/>
      <c r="B180" s="355"/>
      <c r="C180" s="355"/>
      <c r="D180" s="355"/>
      <c r="E180" s="355"/>
      <c r="F180" s="355"/>
      <c r="G180" s="355"/>
      <c r="H180" s="355"/>
      <c r="I180" s="355"/>
      <c r="J180" s="355"/>
      <c r="K180" s="355"/>
      <c r="L180" s="355"/>
      <c r="M180" s="118" t="s">
        <v>199</v>
      </c>
      <c r="N180" s="51"/>
      <c r="O180" s="93"/>
      <c r="P180" s="51"/>
      <c r="Q180" s="51"/>
    </row>
    <row r="181" spans="1:17" ht="29.25" customHeight="1" outlineLevel="1">
      <c r="A181" s="355"/>
      <c r="B181" s="355"/>
      <c r="C181" s="355"/>
      <c r="D181" s="355"/>
      <c r="E181" s="355"/>
      <c r="F181" s="355"/>
      <c r="G181" s="355"/>
      <c r="H181" s="355"/>
      <c r="I181" s="355"/>
      <c r="J181" s="355"/>
      <c r="K181" s="355"/>
      <c r="L181" s="355"/>
      <c r="M181" s="118" t="s">
        <v>200</v>
      </c>
      <c r="N181" s="51"/>
      <c r="O181" s="93"/>
      <c r="P181" s="51"/>
      <c r="Q181" s="51"/>
    </row>
    <row r="182" spans="1:17" ht="77.25" customHeight="1" outlineLevel="2">
      <c r="A182" s="355"/>
      <c r="B182" s="355"/>
      <c r="C182" s="355"/>
      <c r="D182" s="355"/>
      <c r="E182" s="355"/>
      <c r="F182" s="355"/>
      <c r="G182" s="355"/>
      <c r="H182" s="355"/>
      <c r="I182" s="355"/>
      <c r="J182" s="355"/>
      <c r="K182" s="355"/>
      <c r="L182" s="355"/>
      <c r="M182" s="118" t="s">
        <v>201</v>
      </c>
      <c r="N182" s="38"/>
      <c r="O182" s="94"/>
      <c r="P182" s="38"/>
      <c r="Q182" s="38"/>
    </row>
    <row r="183" spans="1:17" ht="28.5" hidden="1" customHeight="1" outlineLevel="2">
      <c r="A183" s="352"/>
      <c r="B183" s="352"/>
      <c r="C183" s="352"/>
      <c r="D183" s="352"/>
      <c r="E183" s="352"/>
      <c r="F183" s="352"/>
      <c r="G183" s="352"/>
      <c r="H183" s="352"/>
      <c r="I183" s="352"/>
      <c r="J183" s="352"/>
      <c r="K183" s="352"/>
      <c r="L183" s="352"/>
      <c r="M183" s="91" t="s">
        <v>202</v>
      </c>
      <c r="N183" s="38"/>
      <c r="O183" s="94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4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9" t="s">
        <v>203</v>
      </c>
      <c r="N185" s="38"/>
      <c r="O185" s="94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5"/>
      <c r="I186" s="41"/>
      <c r="J186" s="41"/>
      <c r="K186" s="41"/>
      <c r="L186" s="41"/>
      <c r="M186" s="95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5">
        <v>851</v>
      </c>
      <c r="B188" s="65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5"/>
      <c r="B189" s="65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204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4" t="s">
        <v>25</v>
      </c>
      <c r="D190" s="21">
        <v>120</v>
      </c>
      <c r="E190" s="55"/>
      <c r="F190" s="55"/>
      <c r="G190" s="55"/>
      <c r="H190" s="55"/>
      <c r="I190" s="55"/>
      <c r="J190" s="55"/>
      <c r="K190" s="55"/>
      <c r="L190" s="55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4"/>
      <c r="D191" s="21"/>
      <c r="E191" s="120"/>
      <c r="F191" s="55"/>
      <c r="G191" s="55"/>
      <c r="H191" s="55"/>
      <c r="I191" s="55"/>
      <c r="J191" s="55"/>
      <c r="K191" s="55"/>
      <c r="L191" s="55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4"/>
      <c r="F192" s="55"/>
      <c r="G192" s="55"/>
      <c r="H192" s="55"/>
      <c r="I192" s="55"/>
      <c r="J192" s="55"/>
      <c r="K192" s="55"/>
      <c r="L192" s="55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4"/>
      <c r="F193" s="55"/>
      <c r="G193" s="55"/>
      <c r="H193" s="55"/>
      <c r="I193" s="55"/>
      <c r="J193" s="55"/>
      <c r="K193" s="55"/>
      <c r="L193" s="55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4"/>
      <c r="F194" s="55"/>
      <c r="G194" s="55"/>
      <c r="H194" s="55"/>
      <c r="I194" s="55"/>
      <c r="J194" s="55"/>
      <c r="K194" s="55"/>
      <c r="L194" s="55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110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21" t="s">
        <v>205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4"/>
      <c r="F197" s="55"/>
      <c r="G197" s="55"/>
      <c r="H197" s="55"/>
      <c r="I197" s="55"/>
      <c r="J197" s="55"/>
      <c r="K197" s="55"/>
      <c r="L197" s="55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4"/>
      <c r="F198" s="55"/>
      <c r="G198" s="55"/>
      <c r="H198" s="55"/>
      <c r="I198" s="55"/>
      <c r="J198" s="55"/>
      <c r="K198" s="55"/>
      <c r="L198" s="55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8" t="s">
        <v>25</v>
      </c>
      <c r="D199" s="21">
        <v>1</v>
      </c>
      <c r="E199" s="54"/>
      <c r="F199" s="55"/>
      <c r="G199" s="55"/>
      <c r="H199" s="55"/>
      <c r="I199" s="55"/>
      <c r="J199" s="55"/>
      <c r="K199" s="55"/>
      <c r="L199" s="55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4"/>
      <c r="F200" s="55"/>
      <c r="G200" s="55"/>
      <c r="H200" s="55"/>
      <c r="I200" s="55"/>
      <c r="J200" s="55"/>
      <c r="K200" s="55"/>
      <c r="L200" s="55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128</v>
      </c>
      <c r="D201" s="21">
        <f>D202</f>
        <v>10</v>
      </c>
      <c r="E201" s="54"/>
      <c r="F201" s="55"/>
      <c r="G201" s="55"/>
      <c r="H201" s="55"/>
      <c r="I201" s="55"/>
      <c r="J201" s="55"/>
      <c r="K201" s="55"/>
      <c r="L201" s="55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8" t="s">
        <v>25</v>
      </c>
      <c r="D202" s="21">
        <v>10</v>
      </c>
      <c r="E202" s="54"/>
      <c r="F202" s="55"/>
      <c r="G202" s="55"/>
      <c r="H202" s="55"/>
      <c r="I202" s="55"/>
      <c r="J202" s="55"/>
      <c r="K202" s="55"/>
      <c r="L202" s="55"/>
      <c r="M202" s="31"/>
      <c r="N202" s="3"/>
      <c r="O202" s="3"/>
      <c r="P202" s="3"/>
      <c r="Q202" s="3"/>
    </row>
    <row r="203" spans="1:17" ht="14.25" customHeight="1" outlineLevel="2">
      <c r="A203" s="63"/>
      <c r="B203" s="63"/>
      <c r="C203" s="64"/>
      <c r="D203" s="21"/>
      <c r="E203" s="55"/>
      <c r="F203" s="55"/>
      <c r="G203" s="55"/>
      <c r="H203" s="55"/>
      <c r="I203" s="55"/>
      <c r="J203" s="55"/>
      <c r="K203" s="55"/>
      <c r="L203" s="55"/>
      <c r="M203" s="31" t="s">
        <v>120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137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7"/>
      <c r="N204" s="14"/>
      <c r="O204" s="14"/>
      <c r="P204" s="14"/>
      <c r="Q204" s="14"/>
    </row>
    <row r="205" spans="1:17" ht="12.75" customHeight="1" outlineLevel="2">
      <c r="A205" s="72"/>
      <c r="B205" s="72"/>
      <c r="C205" s="73"/>
      <c r="D205" s="74"/>
      <c r="E205" s="74"/>
      <c r="F205" s="74"/>
      <c r="G205" s="74"/>
      <c r="H205" s="74"/>
      <c r="I205" s="74"/>
      <c r="J205" s="74"/>
      <c r="K205" s="74"/>
      <c r="L205" s="74"/>
      <c r="M205" s="96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138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2"/>
      <c r="B208" s="72"/>
      <c r="C208" s="73"/>
      <c r="D208" s="74"/>
      <c r="E208" s="74"/>
      <c r="F208" s="74"/>
      <c r="G208" s="74"/>
      <c r="H208" s="74"/>
      <c r="I208" s="74"/>
      <c r="J208" s="74"/>
      <c r="K208" s="74"/>
      <c r="L208" s="74"/>
      <c r="M208" s="75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2"/>
      <c r="N209" s="3"/>
      <c r="O209" s="3"/>
      <c r="P209" s="3"/>
      <c r="Q209" s="3"/>
    </row>
    <row r="210" spans="1:17" ht="12.75" customHeight="1" outlineLevel="2">
      <c r="A210" s="65"/>
      <c r="B210" s="65">
        <v>75011</v>
      </c>
      <c r="C210" s="45" t="s">
        <v>132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5"/>
      <c r="B211" s="65">
        <v>75084</v>
      </c>
      <c r="C211" s="45" t="s">
        <v>139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8" t="s">
        <v>206</v>
      </c>
      <c r="N211" s="38"/>
      <c r="O211" s="38"/>
      <c r="P211" s="38"/>
      <c r="Q211" s="38"/>
    </row>
    <row r="212" spans="1:17" ht="7.5" customHeight="1" outlineLevel="2">
      <c r="A212" s="65"/>
      <c r="B212" s="65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5">
        <v>755</v>
      </c>
      <c r="B213" s="65"/>
      <c r="C213" s="45" t="s">
        <v>140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5"/>
      <c r="B214" s="65">
        <v>75515</v>
      </c>
      <c r="C214" s="45" t="s">
        <v>141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184</v>
      </c>
      <c r="N214" s="38"/>
      <c r="O214" s="38"/>
      <c r="P214" s="38"/>
      <c r="Q214" s="38"/>
    </row>
    <row r="215" spans="1:17" ht="7.5" customHeight="1" outlineLevel="2">
      <c r="A215" s="65"/>
      <c r="B215" s="65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95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9"/>
      <c r="B217" s="65">
        <v>75818</v>
      </c>
      <c r="C217" s="45" t="s">
        <v>142</v>
      </c>
      <c r="D217" s="70"/>
      <c r="E217" s="35">
        <f>SUM(F217:J217)</f>
        <v>750</v>
      </c>
      <c r="F217" s="36"/>
      <c r="G217" s="70"/>
      <c r="H217" s="30">
        <v>750</v>
      </c>
      <c r="I217" s="116"/>
      <c r="J217" s="116"/>
      <c r="K217" s="41"/>
      <c r="L217" s="41"/>
      <c r="M217" s="31"/>
      <c r="N217" s="71"/>
      <c r="O217" s="71"/>
      <c r="P217" s="71"/>
      <c r="Q217" s="71"/>
    </row>
    <row r="218" spans="1:17" ht="7.5" customHeight="1" outlineLevel="2">
      <c r="A218" s="65"/>
      <c r="B218" s="65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5">
        <v>851</v>
      </c>
      <c r="B219" s="65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5"/>
      <c r="B220" s="65">
        <v>85195</v>
      </c>
      <c r="C220" s="45" t="s">
        <v>143</v>
      </c>
      <c r="D220" s="35"/>
      <c r="E220" s="122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5"/>
      <c r="B221" s="65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7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2"/>
      <c r="N222" s="3"/>
      <c r="O222" s="3"/>
      <c r="P222" s="3"/>
      <c r="Q222" s="3"/>
    </row>
    <row r="223" spans="1:17" ht="12.75" customHeight="1">
      <c r="A223" s="98"/>
      <c r="B223" s="63">
        <v>92595</v>
      </c>
      <c r="C223" s="64" t="s">
        <v>25</v>
      </c>
      <c r="D223" s="99"/>
      <c r="E223" s="100">
        <f>SUM(F223:J223)</f>
        <v>10</v>
      </c>
      <c r="F223" s="99"/>
      <c r="G223" s="99">
        <v>10</v>
      </c>
      <c r="H223" s="99"/>
      <c r="I223" s="99"/>
      <c r="J223" s="21"/>
      <c r="K223" s="21"/>
      <c r="L223" s="21"/>
      <c r="M223" s="62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5"/>
      <c r="F224" s="55"/>
      <c r="G224" s="55"/>
      <c r="H224" s="55"/>
      <c r="I224" s="55"/>
      <c r="J224" s="55"/>
      <c r="K224" s="55"/>
      <c r="L224" s="55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145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6">
        <v>0</v>
      </c>
      <c r="L225" s="56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101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2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146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5">
        <v>750</v>
      </c>
      <c r="B229" s="65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5"/>
      <c r="B230" s="65">
        <v>75011</v>
      </c>
      <c r="C230" s="45" t="s">
        <v>147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2"/>
      <c r="B231" s="102"/>
      <c r="C231" s="103"/>
      <c r="D231" s="104"/>
      <c r="E231" s="104"/>
      <c r="F231" s="104"/>
      <c r="G231" s="104"/>
      <c r="H231" s="104"/>
      <c r="I231" s="104"/>
      <c r="J231" s="104"/>
      <c r="K231" s="104"/>
      <c r="L231" s="104"/>
      <c r="M231" s="123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5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5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5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5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5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5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5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5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5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5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5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5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5"/>
      <c r="N244" s="3"/>
      <c r="O244" s="3"/>
      <c r="P244" s="3"/>
      <c r="Q244" s="3"/>
    </row>
    <row r="245" spans="1:17" ht="12.75" customHeight="1">
      <c r="A245" s="106"/>
      <c r="B245" s="107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8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5"/>
      <c r="N246" s="3"/>
      <c r="O246" s="3"/>
      <c r="P246" s="3"/>
      <c r="Q246" s="3"/>
    </row>
    <row r="247" spans="1:17" ht="12.75" customHeight="1">
      <c r="A247" s="1"/>
      <c r="B247" s="2"/>
      <c r="C247" s="106"/>
      <c r="D247" s="3"/>
      <c r="E247" s="3"/>
      <c r="F247" s="3"/>
      <c r="G247" s="3"/>
      <c r="H247" s="3"/>
      <c r="I247" s="3"/>
      <c r="J247" s="3"/>
      <c r="K247" s="3"/>
      <c r="L247" s="3"/>
      <c r="M247" s="105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5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5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5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5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5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5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5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5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5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5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5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5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5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5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5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5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5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5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5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5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5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5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5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5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5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5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5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5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5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5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5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5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5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5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5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5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5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5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5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5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5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5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5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5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5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5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5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5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362"/>
      <c r="B382" s="358"/>
      <c r="C382" s="358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357"/>
      <c r="B383" s="358"/>
      <c r="C383" s="358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6"/>
      <c r="B384" s="107"/>
      <c r="C384" s="107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359"/>
      <c r="B385" s="358"/>
      <c r="C385" s="358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7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6"/>
      <c r="B396" s="107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6"/>
      <c r="B408" s="107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6"/>
      <c r="B412" s="107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6"/>
      <c r="B415" s="107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6"/>
      <c r="B418" s="107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6"/>
      <c r="B424" s="107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6"/>
      <c r="B427" s="107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86" zoomScaleNormal="86" workbookViewId="0">
      <selection activeCell="L19" sqref="L19"/>
    </sheetView>
  </sheetViews>
  <sheetFormatPr defaultRowHeight="12.75"/>
  <cols>
    <col min="1" max="1" width="9.28515625" style="130" bestFit="1" customWidth="1"/>
    <col min="2" max="2" width="47.28515625" style="130" bestFit="1" customWidth="1"/>
    <col min="3" max="3" width="10.85546875" style="130" customWidth="1"/>
    <col min="4" max="4" width="11.28515625" style="130" bestFit="1" customWidth="1"/>
    <col min="5" max="5" width="11.140625" style="130" customWidth="1"/>
    <col min="6" max="6" width="11.5703125" style="130" customWidth="1"/>
    <col min="7" max="7" width="10.85546875" style="130" customWidth="1"/>
    <col min="8" max="8" width="10.28515625" style="130" customWidth="1"/>
    <col min="9" max="9" width="10.85546875" style="130" customWidth="1"/>
    <col min="10" max="256" width="8.85546875" style="130"/>
    <col min="257" max="257" width="9.28515625" style="130" bestFit="1" customWidth="1"/>
    <col min="258" max="258" width="47.28515625" style="130" bestFit="1" customWidth="1"/>
    <col min="259" max="259" width="10.85546875" style="130" customWidth="1"/>
    <col min="260" max="260" width="11.28515625" style="130" bestFit="1" customWidth="1"/>
    <col min="261" max="261" width="11.140625" style="130" customWidth="1"/>
    <col min="262" max="262" width="11.5703125" style="130" customWidth="1"/>
    <col min="263" max="263" width="10.85546875" style="130" customWidth="1"/>
    <col min="264" max="264" width="10.28515625" style="130" customWidth="1"/>
    <col min="265" max="265" width="10.85546875" style="130" customWidth="1"/>
    <col min="266" max="512" width="8.85546875" style="130"/>
    <col min="513" max="513" width="9.28515625" style="130" bestFit="1" customWidth="1"/>
    <col min="514" max="514" width="47.28515625" style="130" bestFit="1" customWidth="1"/>
    <col min="515" max="515" width="10.85546875" style="130" customWidth="1"/>
    <col min="516" max="516" width="11.28515625" style="130" bestFit="1" customWidth="1"/>
    <col min="517" max="517" width="11.140625" style="130" customWidth="1"/>
    <col min="518" max="518" width="11.5703125" style="130" customWidth="1"/>
    <col min="519" max="519" width="10.85546875" style="130" customWidth="1"/>
    <col min="520" max="520" width="10.28515625" style="130" customWidth="1"/>
    <col min="521" max="521" width="10.85546875" style="130" customWidth="1"/>
    <col min="522" max="768" width="8.85546875" style="130"/>
    <col min="769" max="769" width="9.28515625" style="130" bestFit="1" customWidth="1"/>
    <col min="770" max="770" width="47.28515625" style="130" bestFit="1" customWidth="1"/>
    <col min="771" max="771" width="10.85546875" style="130" customWidth="1"/>
    <col min="772" max="772" width="11.28515625" style="130" bestFit="1" customWidth="1"/>
    <col min="773" max="773" width="11.140625" style="130" customWidth="1"/>
    <col min="774" max="774" width="11.5703125" style="130" customWidth="1"/>
    <col min="775" max="775" width="10.85546875" style="130" customWidth="1"/>
    <col min="776" max="776" width="10.28515625" style="130" customWidth="1"/>
    <col min="777" max="777" width="10.85546875" style="130" customWidth="1"/>
    <col min="778" max="1024" width="8.85546875" style="130"/>
    <col min="1025" max="1025" width="9.28515625" style="130" bestFit="1" customWidth="1"/>
    <col min="1026" max="1026" width="47.28515625" style="130" bestFit="1" customWidth="1"/>
    <col min="1027" max="1027" width="10.85546875" style="130" customWidth="1"/>
    <col min="1028" max="1028" width="11.28515625" style="130" bestFit="1" customWidth="1"/>
    <col min="1029" max="1029" width="11.140625" style="130" customWidth="1"/>
    <col min="1030" max="1030" width="11.5703125" style="130" customWidth="1"/>
    <col min="1031" max="1031" width="10.85546875" style="130" customWidth="1"/>
    <col min="1032" max="1032" width="10.28515625" style="130" customWidth="1"/>
    <col min="1033" max="1033" width="10.85546875" style="130" customWidth="1"/>
    <col min="1034" max="1280" width="8.85546875" style="130"/>
    <col min="1281" max="1281" width="9.28515625" style="130" bestFit="1" customWidth="1"/>
    <col min="1282" max="1282" width="47.28515625" style="130" bestFit="1" customWidth="1"/>
    <col min="1283" max="1283" width="10.85546875" style="130" customWidth="1"/>
    <col min="1284" max="1284" width="11.28515625" style="130" bestFit="1" customWidth="1"/>
    <col min="1285" max="1285" width="11.140625" style="130" customWidth="1"/>
    <col min="1286" max="1286" width="11.5703125" style="130" customWidth="1"/>
    <col min="1287" max="1287" width="10.85546875" style="130" customWidth="1"/>
    <col min="1288" max="1288" width="10.28515625" style="130" customWidth="1"/>
    <col min="1289" max="1289" width="10.85546875" style="130" customWidth="1"/>
    <col min="1290" max="1536" width="8.85546875" style="130"/>
    <col min="1537" max="1537" width="9.28515625" style="130" bestFit="1" customWidth="1"/>
    <col min="1538" max="1538" width="47.28515625" style="130" bestFit="1" customWidth="1"/>
    <col min="1539" max="1539" width="10.85546875" style="130" customWidth="1"/>
    <col min="1540" max="1540" width="11.28515625" style="130" bestFit="1" customWidth="1"/>
    <col min="1541" max="1541" width="11.140625" style="130" customWidth="1"/>
    <col min="1542" max="1542" width="11.5703125" style="130" customWidth="1"/>
    <col min="1543" max="1543" width="10.85546875" style="130" customWidth="1"/>
    <col min="1544" max="1544" width="10.28515625" style="130" customWidth="1"/>
    <col min="1545" max="1545" width="10.85546875" style="130" customWidth="1"/>
    <col min="1546" max="1792" width="8.85546875" style="130"/>
    <col min="1793" max="1793" width="9.28515625" style="130" bestFit="1" customWidth="1"/>
    <col min="1794" max="1794" width="47.28515625" style="130" bestFit="1" customWidth="1"/>
    <col min="1795" max="1795" width="10.85546875" style="130" customWidth="1"/>
    <col min="1796" max="1796" width="11.28515625" style="130" bestFit="1" customWidth="1"/>
    <col min="1797" max="1797" width="11.140625" style="130" customWidth="1"/>
    <col min="1798" max="1798" width="11.5703125" style="130" customWidth="1"/>
    <col min="1799" max="1799" width="10.85546875" style="130" customWidth="1"/>
    <col min="1800" max="1800" width="10.28515625" style="130" customWidth="1"/>
    <col min="1801" max="1801" width="10.85546875" style="130" customWidth="1"/>
    <col min="1802" max="2048" width="8.85546875" style="130"/>
    <col min="2049" max="2049" width="9.28515625" style="130" bestFit="1" customWidth="1"/>
    <col min="2050" max="2050" width="47.28515625" style="130" bestFit="1" customWidth="1"/>
    <col min="2051" max="2051" width="10.85546875" style="130" customWidth="1"/>
    <col min="2052" max="2052" width="11.28515625" style="130" bestFit="1" customWidth="1"/>
    <col min="2053" max="2053" width="11.140625" style="130" customWidth="1"/>
    <col min="2054" max="2054" width="11.5703125" style="130" customWidth="1"/>
    <col min="2055" max="2055" width="10.85546875" style="130" customWidth="1"/>
    <col min="2056" max="2056" width="10.28515625" style="130" customWidth="1"/>
    <col min="2057" max="2057" width="10.85546875" style="130" customWidth="1"/>
    <col min="2058" max="2304" width="8.85546875" style="130"/>
    <col min="2305" max="2305" width="9.28515625" style="130" bestFit="1" customWidth="1"/>
    <col min="2306" max="2306" width="47.28515625" style="130" bestFit="1" customWidth="1"/>
    <col min="2307" max="2307" width="10.85546875" style="130" customWidth="1"/>
    <col min="2308" max="2308" width="11.28515625" style="130" bestFit="1" customWidth="1"/>
    <col min="2309" max="2309" width="11.140625" style="130" customWidth="1"/>
    <col min="2310" max="2310" width="11.5703125" style="130" customWidth="1"/>
    <col min="2311" max="2311" width="10.85546875" style="130" customWidth="1"/>
    <col min="2312" max="2312" width="10.28515625" style="130" customWidth="1"/>
    <col min="2313" max="2313" width="10.85546875" style="130" customWidth="1"/>
    <col min="2314" max="2560" width="8.85546875" style="130"/>
    <col min="2561" max="2561" width="9.28515625" style="130" bestFit="1" customWidth="1"/>
    <col min="2562" max="2562" width="47.28515625" style="130" bestFit="1" customWidth="1"/>
    <col min="2563" max="2563" width="10.85546875" style="130" customWidth="1"/>
    <col min="2564" max="2564" width="11.28515625" style="130" bestFit="1" customWidth="1"/>
    <col min="2565" max="2565" width="11.140625" style="130" customWidth="1"/>
    <col min="2566" max="2566" width="11.5703125" style="130" customWidth="1"/>
    <col min="2567" max="2567" width="10.85546875" style="130" customWidth="1"/>
    <col min="2568" max="2568" width="10.28515625" style="130" customWidth="1"/>
    <col min="2569" max="2569" width="10.85546875" style="130" customWidth="1"/>
    <col min="2570" max="2816" width="8.85546875" style="130"/>
    <col min="2817" max="2817" width="9.28515625" style="130" bestFit="1" customWidth="1"/>
    <col min="2818" max="2818" width="47.28515625" style="130" bestFit="1" customWidth="1"/>
    <col min="2819" max="2819" width="10.85546875" style="130" customWidth="1"/>
    <col min="2820" max="2820" width="11.28515625" style="130" bestFit="1" customWidth="1"/>
    <col min="2821" max="2821" width="11.140625" style="130" customWidth="1"/>
    <col min="2822" max="2822" width="11.5703125" style="130" customWidth="1"/>
    <col min="2823" max="2823" width="10.85546875" style="130" customWidth="1"/>
    <col min="2824" max="2824" width="10.28515625" style="130" customWidth="1"/>
    <col min="2825" max="2825" width="10.85546875" style="130" customWidth="1"/>
    <col min="2826" max="3072" width="8.85546875" style="130"/>
    <col min="3073" max="3073" width="9.28515625" style="130" bestFit="1" customWidth="1"/>
    <col min="3074" max="3074" width="47.28515625" style="130" bestFit="1" customWidth="1"/>
    <col min="3075" max="3075" width="10.85546875" style="130" customWidth="1"/>
    <col min="3076" max="3076" width="11.28515625" style="130" bestFit="1" customWidth="1"/>
    <col min="3077" max="3077" width="11.140625" style="130" customWidth="1"/>
    <col min="3078" max="3078" width="11.5703125" style="130" customWidth="1"/>
    <col min="3079" max="3079" width="10.85546875" style="130" customWidth="1"/>
    <col min="3080" max="3080" width="10.28515625" style="130" customWidth="1"/>
    <col min="3081" max="3081" width="10.85546875" style="130" customWidth="1"/>
    <col min="3082" max="3328" width="8.85546875" style="130"/>
    <col min="3329" max="3329" width="9.28515625" style="130" bestFit="1" customWidth="1"/>
    <col min="3330" max="3330" width="47.28515625" style="130" bestFit="1" customWidth="1"/>
    <col min="3331" max="3331" width="10.85546875" style="130" customWidth="1"/>
    <col min="3332" max="3332" width="11.28515625" style="130" bestFit="1" customWidth="1"/>
    <col min="3333" max="3333" width="11.140625" style="130" customWidth="1"/>
    <col min="3334" max="3334" width="11.5703125" style="130" customWidth="1"/>
    <col min="3335" max="3335" width="10.85546875" style="130" customWidth="1"/>
    <col min="3336" max="3336" width="10.28515625" style="130" customWidth="1"/>
    <col min="3337" max="3337" width="10.85546875" style="130" customWidth="1"/>
    <col min="3338" max="3584" width="8.85546875" style="130"/>
    <col min="3585" max="3585" width="9.28515625" style="130" bestFit="1" customWidth="1"/>
    <col min="3586" max="3586" width="47.28515625" style="130" bestFit="1" customWidth="1"/>
    <col min="3587" max="3587" width="10.85546875" style="130" customWidth="1"/>
    <col min="3588" max="3588" width="11.28515625" style="130" bestFit="1" customWidth="1"/>
    <col min="3589" max="3589" width="11.140625" style="130" customWidth="1"/>
    <col min="3590" max="3590" width="11.5703125" style="130" customWidth="1"/>
    <col min="3591" max="3591" width="10.85546875" style="130" customWidth="1"/>
    <col min="3592" max="3592" width="10.28515625" style="130" customWidth="1"/>
    <col min="3593" max="3593" width="10.85546875" style="130" customWidth="1"/>
    <col min="3594" max="3840" width="8.85546875" style="130"/>
    <col min="3841" max="3841" width="9.28515625" style="130" bestFit="1" customWidth="1"/>
    <col min="3842" max="3842" width="47.28515625" style="130" bestFit="1" customWidth="1"/>
    <col min="3843" max="3843" width="10.85546875" style="130" customWidth="1"/>
    <col min="3844" max="3844" width="11.28515625" style="130" bestFit="1" customWidth="1"/>
    <col min="3845" max="3845" width="11.140625" style="130" customWidth="1"/>
    <col min="3846" max="3846" width="11.5703125" style="130" customWidth="1"/>
    <col min="3847" max="3847" width="10.85546875" style="130" customWidth="1"/>
    <col min="3848" max="3848" width="10.28515625" style="130" customWidth="1"/>
    <col min="3849" max="3849" width="10.85546875" style="130" customWidth="1"/>
    <col min="3850" max="4096" width="8.85546875" style="130"/>
    <col min="4097" max="4097" width="9.28515625" style="130" bestFit="1" customWidth="1"/>
    <col min="4098" max="4098" width="47.28515625" style="130" bestFit="1" customWidth="1"/>
    <col min="4099" max="4099" width="10.85546875" style="130" customWidth="1"/>
    <col min="4100" max="4100" width="11.28515625" style="130" bestFit="1" customWidth="1"/>
    <col min="4101" max="4101" width="11.140625" style="130" customWidth="1"/>
    <col min="4102" max="4102" width="11.5703125" style="130" customWidth="1"/>
    <col min="4103" max="4103" width="10.85546875" style="130" customWidth="1"/>
    <col min="4104" max="4104" width="10.28515625" style="130" customWidth="1"/>
    <col min="4105" max="4105" width="10.85546875" style="130" customWidth="1"/>
    <col min="4106" max="4352" width="8.85546875" style="130"/>
    <col min="4353" max="4353" width="9.28515625" style="130" bestFit="1" customWidth="1"/>
    <col min="4354" max="4354" width="47.28515625" style="130" bestFit="1" customWidth="1"/>
    <col min="4355" max="4355" width="10.85546875" style="130" customWidth="1"/>
    <col min="4356" max="4356" width="11.28515625" style="130" bestFit="1" customWidth="1"/>
    <col min="4357" max="4357" width="11.140625" style="130" customWidth="1"/>
    <col min="4358" max="4358" width="11.5703125" style="130" customWidth="1"/>
    <col min="4359" max="4359" width="10.85546875" style="130" customWidth="1"/>
    <col min="4360" max="4360" width="10.28515625" style="130" customWidth="1"/>
    <col min="4361" max="4361" width="10.85546875" style="130" customWidth="1"/>
    <col min="4362" max="4608" width="8.85546875" style="130"/>
    <col min="4609" max="4609" width="9.28515625" style="130" bestFit="1" customWidth="1"/>
    <col min="4610" max="4610" width="47.28515625" style="130" bestFit="1" customWidth="1"/>
    <col min="4611" max="4611" width="10.85546875" style="130" customWidth="1"/>
    <col min="4612" max="4612" width="11.28515625" style="130" bestFit="1" customWidth="1"/>
    <col min="4613" max="4613" width="11.140625" style="130" customWidth="1"/>
    <col min="4614" max="4614" width="11.5703125" style="130" customWidth="1"/>
    <col min="4615" max="4615" width="10.85546875" style="130" customWidth="1"/>
    <col min="4616" max="4616" width="10.28515625" style="130" customWidth="1"/>
    <col min="4617" max="4617" width="10.85546875" style="130" customWidth="1"/>
    <col min="4618" max="4864" width="8.85546875" style="130"/>
    <col min="4865" max="4865" width="9.28515625" style="130" bestFit="1" customWidth="1"/>
    <col min="4866" max="4866" width="47.28515625" style="130" bestFit="1" customWidth="1"/>
    <col min="4867" max="4867" width="10.85546875" style="130" customWidth="1"/>
    <col min="4868" max="4868" width="11.28515625" style="130" bestFit="1" customWidth="1"/>
    <col min="4869" max="4869" width="11.140625" style="130" customWidth="1"/>
    <col min="4870" max="4870" width="11.5703125" style="130" customWidth="1"/>
    <col min="4871" max="4871" width="10.85546875" style="130" customWidth="1"/>
    <col min="4872" max="4872" width="10.28515625" style="130" customWidth="1"/>
    <col min="4873" max="4873" width="10.85546875" style="130" customWidth="1"/>
    <col min="4874" max="5120" width="8.85546875" style="130"/>
    <col min="5121" max="5121" width="9.28515625" style="130" bestFit="1" customWidth="1"/>
    <col min="5122" max="5122" width="47.28515625" style="130" bestFit="1" customWidth="1"/>
    <col min="5123" max="5123" width="10.85546875" style="130" customWidth="1"/>
    <col min="5124" max="5124" width="11.28515625" style="130" bestFit="1" customWidth="1"/>
    <col min="5125" max="5125" width="11.140625" style="130" customWidth="1"/>
    <col min="5126" max="5126" width="11.5703125" style="130" customWidth="1"/>
    <col min="5127" max="5127" width="10.85546875" style="130" customWidth="1"/>
    <col min="5128" max="5128" width="10.28515625" style="130" customWidth="1"/>
    <col min="5129" max="5129" width="10.85546875" style="130" customWidth="1"/>
    <col min="5130" max="5376" width="8.85546875" style="130"/>
    <col min="5377" max="5377" width="9.28515625" style="130" bestFit="1" customWidth="1"/>
    <col min="5378" max="5378" width="47.28515625" style="130" bestFit="1" customWidth="1"/>
    <col min="5379" max="5379" width="10.85546875" style="130" customWidth="1"/>
    <col min="5380" max="5380" width="11.28515625" style="130" bestFit="1" customWidth="1"/>
    <col min="5381" max="5381" width="11.140625" style="130" customWidth="1"/>
    <col min="5382" max="5382" width="11.5703125" style="130" customWidth="1"/>
    <col min="5383" max="5383" width="10.85546875" style="130" customWidth="1"/>
    <col min="5384" max="5384" width="10.28515625" style="130" customWidth="1"/>
    <col min="5385" max="5385" width="10.85546875" style="130" customWidth="1"/>
    <col min="5386" max="5632" width="8.85546875" style="130"/>
    <col min="5633" max="5633" width="9.28515625" style="130" bestFit="1" customWidth="1"/>
    <col min="5634" max="5634" width="47.28515625" style="130" bestFit="1" customWidth="1"/>
    <col min="5635" max="5635" width="10.85546875" style="130" customWidth="1"/>
    <col min="5636" max="5636" width="11.28515625" style="130" bestFit="1" customWidth="1"/>
    <col min="5637" max="5637" width="11.140625" style="130" customWidth="1"/>
    <col min="5638" max="5638" width="11.5703125" style="130" customWidth="1"/>
    <col min="5639" max="5639" width="10.85546875" style="130" customWidth="1"/>
    <col min="5640" max="5640" width="10.28515625" style="130" customWidth="1"/>
    <col min="5641" max="5641" width="10.85546875" style="130" customWidth="1"/>
    <col min="5642" max="5888" width="8.85546875" style="130"/>
    <col min="5889" max="5889" width="9.28515625" style="130" bestFit="1" customWidth="1"/>
    <col min="5890" max="5890" width="47.28515625" style="130" bestFit="1" customWidth="1"/>
    <col min="5891" max="5891" width="10.85546875" style="130" customWidth="1"/>
    <col min="5892" max="5892" width="11.28515625" style="130" bestFit="1" customWidth="1"/>
    <col min="5893" max="5893" width="11.140625" style="130" customWidth="1"/>
    <col min="5894" max="5894" width="11.5703125" style="130" customWidth="1"/>
    <col min="5895" max="5895" width="10.85546875" style="130" customWidth="1"/>
    <col min="5896" max="5896" width="10.28515625" style="130" customWidth="1"/>
    <col min="5897" max="5897" width="10.85546875" style="130" customWidth="1"/>
    <col min="5898" max="6144" width="8.85546875" style="130"/>
    <col min="6145" max="6145" width="9.28515625" style="130" bestFit="1" customWidth="1"/>
    <col min="6146" max="6146" width="47.28515625" style="130" bestFit="1" customWidth="1"/>
    <col min="6147" max="6147" width="10.85546875" style="130" customWidth="1"/>
    <col min="6148" max="6148" width="11.28515625" style="130" bestFit="1" customWidth="1"/>
    <col min="6149" max="6149" width="11.140625" style="130" customWidth="1"/>
    <col min="6150" max="6150" width="11.5703125" style="130" customWidth="1"/>
    <col min="6151" max="6151" width="10.85546875" style="130" customWidth="1"/>
    <col min="6152" max="6152" width="10.28515625" style="130" customWidth="1"/>
    <col min="6153" max="6153" width="10.85546875" style="130" customWidth="1"/>
    <col min="6154" max="6400" width="8.85546875" style="130"/>
    <col min="6401" max="6401" width="9.28515625" style="130" bestFit="1" customWidth="1"/>
    <col min="6402" max="6402" width="47.28515625" style="130" bestFit="1" customWidth="1"/>
    <col min="6403" max="6403" width="10.85546875" style="130" customWidth="1"/>
    <col min="6404" max="6404" width="11.28515625" style="130" bestFit="1" customWidth="1"/>
    <col min="6405" max="6405" width="11.140625" style="130" customWidth="1"/>
    <col min="6406" max="6406" width="11.5703125" style="130" customWidth="1"/>
    <col min="6407" max="6407" width="10.85546875" style="130" customWidth="1"/>
    <col min="6408" max="6408" width="10.28515625" style="130" customWidth="1"/>
    <col min="6409" max="6409" width="10.85546875" style="130" customWidth="1"/>
    <col min="6410" max="6656" width="8.85546875" style="130"/>
    <col min="6657" max="6657" width="9.28515625" style="130" bestFit="1" customWidth="1"/>
    <col min="6658" max="6658" width="47.28515625" style="130" bestFit="1" customWidth="1"/>
    <col min="6659" max="6659" width="10.85546875" style="130" customWidth="1"/>
    <col min="6660" max="6660" width="11.28515625" style="130" bestFit="1" customWidth="1"/>
    <col min="6661" max="6661" width="11.140625" style="130" customWidth="1"/>
    <col min="6662" max="6662" width="11.5703125" style="130" customWidth="1"/>
    <col min="6663" max="6663" width="10.85546875" style="130" customWidth="1"/>
    <col min="6664" max="6664" width="10.28515625" style="130" customWidth="1"/>
    <col min="6665" max="6665" width="10.85546875" style="130" customWidth="1"/>
    <col min="6666" max="6912" width="8.85546875" style="130"/>
    <col min="6913" max="6913" width="9.28515625" style="130" bestFit="1" customWidth="1"/>
    <col min="6914" max="6914" width="47.28515625" style="130" bestFit="1" customWidth="1"/>
    <col min="6915" max="6915" width="10.85546875" style="130" customWidth="1"/>
    <col min="6916" max="6916" width="11.28515625" style="130" bestFit="1" customWidth="1"/>
    <col min="6917" max="6917" width="11.140625" style="130" customWidth="1"/>
    <col min="6918" max="6918" width="11.5703125" style="130" customWidth="1"/>
    <col min="6919" max="6919" width="10.85546875" style="130" customWidth="1"/>
    <col min="6920" max="6920" width="10.28515625" style="130" customWidth="1"/>
    <col min="6921" max="6921" width="10.85546875" style="130" customWidth="1"/>
    <col min="6922" max="7168" width="8.85546875" style="130"/>
    <col min="7169" max="7169" width="9.28515625" style="130" bestFit="1" customWidth="1"/>
    <col min="7170" max="7170" width="47.28515625" style="130" bestFit="1" customWidth="1"/>
    <col min="7171" max="7171" width="10.85546875" style="130" customWidth="1"/>
    <col min="7172" max="7172" width="11.28515625" style="130" bestFit="1" customWidth="1"/>
    <col min="7173" max="7173" width="11.140625" style="130" customWidth="1"/>
    <col min="7174" max="7174" width="11.5703125" style="130" customWidth="1"/>
    <col min="7175" max="7175" width="10.85546875" style="130" customWidth="1"/>
    <col min="7176" max="7176" width="10.28515625" style="130" customWidth="1"/>
    <col min="7177" max="7177" width="10.85546875" style="130" customWidth="1"/>
    <col min="7178" max="7424" width="8.85546875" style="130"/>
    <col min="7425" max="7425" width="9.28515625" style="130" bestFit="1" customWidth="1"/>
    <col min="7426" max="7426" width="47.28515625" style="130" bestFit="1" customWidth="1"/>
    <col min="7427" max="7427" width="10.85546875" style="130" customWidth="1"/>
    <col min="7428" max="7428" width="11.28515625" style="130" bestFit="1" customWidth="1"/>
    <col min="7429" max="7429" width="11.140625" style="130" customWidth="1"/>
    <col min="7430" max="7430" width="11.5703125" style="130" customWidth="1"/>
    <col min="7431" max="7431" width="10.85546875" style="130" customWidth="1"/>
    <col min="7432" max="7432" width="10.28515625" style="130" customWidth="1"/>
    <col min="7433" max="7433" width="10.85546875" style="130" customWidth="1"/>
    <col min="7434" max="7680" width="8.85546875" style="130"/>
    <col min="7681" max="7681" width="9.28515625" style="130" bestFit="1" customWidth="1"/>
    <col min="7682" max="7682" width="47.28515625" style="130" bestFit="1" customWidth="1"/>
    <col min="7683" max="7683" width="10.85546875" style="130" customWidth="1"/>
    <col min="7684" max="7684" width="11.28515625" style="130" bestFit="1" customWidth="1"/>
    <col min="7685" max="7685" width="11.140625" style="130" customWidth="1"/>
    <col min="7686" max="7686" width="11.5703125" style="130" customWidth="1"/>
    <col min="7687" max="7687" width="10.85546875" style="130" customWidth="1"/>
    <col min="7688" max="7688" width="10.28515625" style="130" customWidth="1"/>
    <col min="7689" max="7689" width="10.85546875" style="130" customWidth="1"/>
    <col min="7690" max="7936" width="8.85546875" style="130"/>
    <col min="7937" max="7937" width="9.28515625" style="130" bestFit="1" customWidth="1"/>
    <col min="7938" max="7938" width="47.28515625" style="130" bestFit="1" customWidth="1"/>
    <col min="7939" max="7939" width="10.85546875" style="130" customWidth="1"/>
    <col min="7940" max="7940" width="11.28515625" style="130" bestFit="1" customWidth="1"/>
    <col min="7941" max="7941" width="11.140625" style="130" customWidth="1"/>
    <col min="7942" max="7942" width="11.5703125" style="130" customWidth="1"/>
    <col min="7943" max="7943" width="10.85546875" style="130" customWidth="1"/>
    <col min="7944" max="7944" width="10.28515625" style="130" customWidth="1"/>
    <col min="7945" max="7945" width="10.85546875" style="130" customWidth="1"/>
    <col min="7946" max="8192" width="8.85546875" style="130"/>
    <col min="8193" max="8193" width="9.28515625" style="130" bestFit="1" customWidth="1"/>
    <col min="8194" max="8194" width="47.28515625" style="130" bestFit="1" customWidth="1"/>
    <col min="8195" max="8195" width="10.85546875" style="130" customWidth="1"/>
    <col min="8196" max="8196" width="11.28515625" style="130" bestFit="1" customWidth="1"/>
    <col min="8197" max="8197" width="11.140625" style="130" customWidth="1"/>
    <col min="8198" max="8198" width="11.5703125" style="130" customWidth="1"/>
    <col min="8199" max="8199" width="10.85546875" style="130" customWidth="1"/>
    <col min="8200" max="8200" width="10.28515625" style="130" customWidth="1"/>
    <col min="8201" max="8201" width="10.85546875" style="130" customWidth="1"/>
    <col min="8202" max="8448" width="8.85546875" style="130"/>
    <col min="8449" max="8449" width="9.28515625" style="130" bestFit="1" customWidth="1"/>
    <col min="8450" max="8450" width="47.28515625" style="130" bestFit="1" customWidth="1"/>
    <col min="8451" max="8451" width="10.85546875" style="130" customWidth="1"/>
    <col min="8452" max="8452" width="11.28515625" style="130" bestFit="1" customWidth="1"/>
    <col min="8453" max="8453" width="11.140625" style="130" customWidth="1"/>
    <col min="8454" max="8454" width="11.5703125" style="130" customWidth="1"/>
    <col min="8455" max="8455" width="10.85546875" style="130" customWidth="1"/>
    <col min="8456" max="8456" width="10.28515625" style="130" customWidth="1"/>
    <col min="8457" max="8457" width="10.85546875" style="130" customWidth="1"/>
    <col min="8458" max="8704" width="8.85546875" style="130"/>
    <col min="8705" max="8705" width="9.28515625" style="130" bestFit="1" customWidth="1"/>
    <col min="8706" max="8706" width="47.28515625" style="130" bestFit="1" customWidth="1"/>
    <col min="8707" max="8707" width="10.85546875" style="130" customWidth="1"/>
    <col min="8708" max="8708" width="11.28515625" style="130" bestFit="1" customWidth="1"/>
    <col min="8709" max="8709" width="11.140625" style="130" customWidth="1"/>
    <col min="8710" max="8710" width="11.5703125" style="130" customWidth="1"/>
    <col min="8711" max="8711" width="10.85546875" style="130" customWidth="1"/>
    <col min="8712" max="8712" width="10.28515625" style="130" customWidth="1"/>
    <col min="8713" max="8713" width="10.85546875" style="130" customWidth="1"/>
    <col min="8714" max="8960" width="8.85546875" style="130"/>
    <col min="8961" max="8961" width="9.28515625" style="130" bestFit="1" customWidth="1"/>
    <col min="8962" max="8962" width="47.28515625" style="130" bestFit="1" customWidth="1"/>
    <col min="8963" max="8963" width="10.85546875" style="130" customWidth="1"/>
    <col min="8964" max="8964" width="11.28515625" style="130" bestFit="1" customWidth="1"/>
    <col min="8965" max="8965" width="11.140625" style="130" customWidth="1"/>
    <col min="8966" max="8966" width="11.5703125" style="130" customWidth="1"/>
    <col min="8967" max="8967" width="10.85546875" style="130" customWidth="1"/>
    <col min="8968" max="8968" width="10.28515625" style="130" customWidth="1"/>
    <col min="8969" max="8969" width="10.85546875" style="130" customWidth="1"/>
    <col min="8970" max="9216" width="8.85546875" style="130"/>
    <col min="9217" max="9217" width="9.28515625" style="130" bestFit="1" customWidth="1"/>
    <col min="9218" max="9218" width="47.28515625" style="130" bestFit="1" customWidth="1"/>
    <col min="9219" max="9219" width="10.85546875" style="130" customWidth="1"/>
    <col min="9220" max="9220" width="11.28515625" style="130" bestFit="1" customWidth="1"/>
    <col min="9221" max="9221" width="11.140625" style="130" customWidth="1"/>
    <col min="9222" max="9222" width="11.5703125" style="130" customWidth="1"/>
    <col min="9223" max="9223" width="10.85546875" style="130" customWidth="1"/>
    <col min="9224" max="9224" width="10.28515625" style="130" customWidth="1"/>
    <col min="9225" max="9225" width="10.85546875" style="130" customWidth="1"/>
    <col min="9226" max="9472" width="8.85546875" style="130"/>
    <col min="9473" max="9473" width="9.28515625" style="130" bestFit="1" customWidth="1"/>
    <col min="9474" max="9474" width="47.28515625" style="130" bestFit="1" customWidth="1"/>
    <col min="9475" max="9475" width="10.85546875" style="130" customWidth="1"/>
    <col min="9476" max="9476" width="11.28515625" style="130" bestFit="1" customWidth="1"/>
    <col min="9477" max="9477" width="11.140625" style="130" customWidth="1"/>
    <col min="9478" max="9478" width="11.5703125" style="130" customWidth="1"/>
    <col min="9479" max="9479" width="10.85546875" style="130" customWidth="1"/>
    <col min="9480" max="9480" width="10.28515625" style="130" customWidth="1"/>
    <col min="9481" max="9481" width="10.85546875" style="130" customWidth="1"/>
    <col min="9482" max="9728" width="8.85546875" style="130"/>
    <col min="9729" max="9729" width="9.28515625" style="130" bestFit="1" customWidth="1"/>
    <col min="9730" max="9730" width="47.28515625" style="130" bestFit="1" customWidth="1"/>
    <col min="9731" max="9731" width="10.85546875" style="130" customWidth="1"/>
    <col min="9732" max="9732" width="11.28515625" style="130" bestFit="1" customWidth="1"/>
    <col min="9733" max="9733" width="11.140625" style="130" customWidth="1"/>
    <col min="9734" max="9734" width="11.5703125" style="130" customWidth="1"/>
    <col min="9735" max="9735" width="10.85546875" style="130" customWidth="1"/>
    <col min="9736" max="9736" width="10.28515625" style="130" customWidth="1"/>
    <col min="9737" max="9737" width="10.85546875" style="130" customWidth="1"/>
    <col min="9738" max="9984" width="8.85546875" style="130"/>
    <col min="9985" max="9985" width="9.28515625" style="130" bestFit="1" customWidth="1"/>
    <col min="9986" max="9986" width="47.28515625" style="130" bestFit="1" customWidth="1"/>
    <col min="9987" max="9987" width="10.85546875" style="130" customWidth="1"/>
    <col min="9988" max="9988" width="11.28515625" style="130" bestFit="1" customWidth="1"/>
    <col min="9989" max="9989" width="11.140625" style="130" customWidth="1"/>
    <col min="9990" max="9990" width="11.5703125" style="130" customWidth="1"/>
    <col min="9991" max="9991" width="10.85546875" style="130" customWidth="1"/>
    <col min="9992" max="9992" width="10.28515625" style="130" customWidth="1"/>
    <col min="9993" max="9993" width="10.85546875" style="130" customWidth="1"/>
    <col min="9994" max="10240" width="8.85546875" style="130"/>
    <col min="10241" max="10241" width="9.28515625" style="130" bestFit="1" customWidth="1"/>
    <col min="10242" max="10242" width="47.28515625" style="130" bestFit="1" customWidth="1"/>
    <col min="10243" max="10243" width="10.85546875" style="130" customWidth="1"/>
    <col min="10244" max="10244" width="11.28515625" style="130" bestFit="1" customWidth="1"/>
    <col min="10245" max="10245" width="11.140625" style="130" customWidth="1"/>
    <col min="10246" max="10246" width="11.5703125" style="130" customWidth="1"/>
    <col min="10247" max="10247" width="10.85546875" style="130" customWidth="1"/>
    <col min="10248" max="10248" width="10.28515625" style="130" customWidth="1"/>
    <col min="10249" max="10249" width="10.85546875" style="130" customWidth="1"/>
    <col min="10250" max="10496" width="8.85546875" style="130"/>
    <col min="10497" max="10497" width="9.28515625" style="130" bestFit="1" customWidth="1"/>
    <col min="10498" max="10498" width="47.28515625" style="130" bestFit="1" customWidth="1"/>
    <col min="10499" max="10499" width="10.85546875" style="130" customWidth="1"/>
    <col min="10500" max="10500" width="11.28515625" style="130" bestFit="1" customWidth="1"/>
    <col min="10501" max="10501" width="11.140625" style="130" customWidth="1"/>
    <col min="10502" max="10502" width="11.5703125" style="130" customWidth="1"/>
    <col min="10503" max="10503" width="10.85546875" style="130" customWidth="1"/>
    <col min="10504" max="10504" width="10.28515625" style="130" customWidth="1"/>
    <col min="10505" max="10505" width="10.85546875" style="130" customWidth="1"/>
    <col min="10506" max="10752" width="8.85546875" style="130"/>
    <col min="10753" max="10753" width="9.28515625" style="130" bestFit="1" customWidth="1"/>
    <col min="10754" max="10754" width="47.28515625" style="130" bestFit="1" customWidth="1"/>
    <col min="10755" max="10755" width="10.85546875" style="130" customWidth="1"/>
    <col min="10756" max="10756" width="11.28515625" style="130" bestFit="1" customWidth="1"/>
    <col min="10757" max="10757" width="11.140625" style="130" customWidth="1"/>
    <col min="10758" max="10758" width="11.5703125" style="130" customWidth="1"/>
    <col min="10759" max="10759" width="10.85546875" style="130" customWidth="1"/>
    <col min="10760" max="10760" width="10.28515625" style="130" customWidth="1"/>
    <col min="10761" max="10761" width="10.85546875" style="130" customWidth="1"/>
    <col min="10762" max="11008" width="8.85546875" style="130"/>
    <col min="11009" max="11009" width="9.28515625" style="130" bestFit="1" customWidth="1"/>
    <col min="11010" max="11010" width="47.28515625" style="130" bestFit="1" customWidth="1"/>
    <col min="11011" max="11011" width="10.85546875" style="130" customWidth="1"/>
    <col min="11012" max="11012" width="11.28515625" style="130" bestFit="1" customWidth="1"/>
    <col min="11013" max="11013" width="11.140625" style="130" customWidth="1"/>
    <col min="11014" max="11014" width="11.5703125" style="130" customWidth="1"/>
    <col min="11015" max="11015" width="10.85546875" style="130" customWidth="1"/>
    <col min="11016" max="11016" width="10.28515625" style="130" customWidth="1"/>
    <col min="11017" max="11017" width="10.85546875" style="130" customWidth="1"/>
    <col min="11018" max="11264" width="8.85546875" style="130"/>
    <col min="11265" max="11265" width="9.28515625" style="130" bestFit="1" customWidth="1"/>
    <col min="11266" max="11266" width="47.28515625" style="130" bestFit="1" customWidth="1"/>
    <col min="11267" max="11267" width="10.85546875" style="130" customWidth="1"/>
    <col min="11268" max="11268" width="11.28515625" style="130" bestFit="1" customWidth="1"/>
    <col min="11269" max="11269" width="11.140625" style="130" customWidth="1"/>
    <col min="11270" max="11270" width="11.5703125" style="130" customWidth="1"/>
    <col min="11271" max="11271" width="10.85546875" style="130" customWidth="1"/>
    <col min="11272" max="11272" width="10.28515625" style="130" customWidth="1"/>
    <col min="11273" max="11273" width="10.85546875" style="130" customWidth="1"/>
    <col min="11274" max="11520" width="8.85546875" style="130"/>
    <col min="11521" max="11521" width="9.28515625" style="130" bestFit="1" customWidth="1"/>
    <col min="11522" max="11522" width="47.28515625" style="130" bestFit="1" customWidth="1"/>
    <col min="11523" max="11523" width="10.85546875" style="130" customWidth="1"/>
    <col min="11524" max="11524" width="11.28515625" style="130" bestFit="1" customWidth="1"/>
    <col min="11525" max="11525" width="11.140625" style="130" customWidth="1"/>
    <col min="11526" max="11526" width="11.5703125" style="130" customWidth="1"/>
    <col min="11527" max="11527" width="10.85546875" style="130" customWidth="1"/>
    <col min="11528" max="11528" width="10.28515625" style="130" customWidth="1"/>
    <col min="11529" max="11529" width="10.85546875" style="130" customWidth="1"/>
    <col min="11530" max="11776" width="8.85546875" style="130"/>
    <col min="11777" max="11777" width="9.28515625" style="130" bestFit="1" customWidth="1"/>
    <col min="11778" max="11778" width="47.28515625" style="130" bestFit="1" customWidth="1"/>
    <col min="11779" max="11779" width="10.85546875" style="130" customWidth="1"/>
    <col min="11780" max="11780" width="11.28515625" style="130" bestFit="1" customWidth="1"/>
    <col min="11781" max="11781" width="11.140625" style="130" customWidth="1"/>
    <col min="11782" max="11782" width="11.5703125" style="130" customWidth="1"/>
    <col min="11783" max="11783" width="10.85546875" style="130" customWidth="1"/>
    <col min="11784" max="11784" width="10.28515625" style="130" customWidth="1"/>
    <col min="11785" max="11785" width="10.85546875" style="130" customWidth="1"/>
    <col min="11786" max="12032" width="8.85546875" style="130"/>
    <col min="12033" max="12033" width="9.28515625" style="130" bestFit="1" customWidth="1"/>
    <col min="12034" max="12034" width="47.28515625" style="130" bestFit="1" customWidth="1"/>
    <col min="12035" max="12035" width="10.85546875" style="130" customWidth="1"/>
    <col min="12036" max="12036" width="11.28515625" style="130" bestFit="1" customWidth="1"/>
    <col min="12037" max="12037" width="11.140625" style="130" customWidth="1"/>
    <col min="12038" max="12038" width="11.5703125" style="130" customWidth="1"/>
    <col min="12039" max="12039" width="10.85546875" style="130" customWidth="1"/>
    <col min="12040" max="12040" width="10.28515625" style="130" customWidth="1"/>
    <col min="12041" max="12041" width="10.85546875" style="130" customWidth="1"/>
    <col min="12042" max="12288" width="8.85546875" style="130"/>
    <col min="12289" max="12289" width="9.28515625" style="130" bestFit="1" customWidth="1"/>
    <col min="12290" max="12290" width="47.28515625" style="130" bestFit="1" customWidth="1"/>
    <col min="12291" max="12291" width="10.85546875" style="130" customWidth="1"/>
    <col min="12292" max="12292" width="11.28515625" style="130" bestFit="1" customWidth="1"/>
    <col min="12293" max="12293" width="11.140625" style="130" customWidth="1"/>
    <col min="12294" max="12294" width="11.5703125" style="130" customWidth="1"/>
    <col min="12295" max="12295" width="10.85546875" style="130" customWidth="1"/>
    <col min="12296" max="12296" width="10.28515625" style="130" customWidth="1"/>
    <col min="12297" max="12297" width="10.85546875" style="130" customWidth="1"/>
    <col min="12298" max="12544" width="8.85546875" style="130"/>
    <col min="12545" max="12545" width="9.28515625" style="130" bestFit="1" customWidth="1"/>
    <col min="12546" max="12546" width="47.28515625" style="130" bestFit="1" customWidth="1"/>
    <col min="12547" max="12547" width="10.85546875" style="130" customWidth="1"/>
    <col min="12548" max="12548" width="11.28515625" style="130" bestFit="1" customWidth="1"/>
    <col min="12549" max="12549" width="11.140625" style="130" customWidth="1"/>
    <col min="12550" max="12550" width="11.5703125" style="130" customWidth="1"/>
    <col min="12551" max="12551" width="10.85546875" style="130" customWidth="1"/>
    <col min="12552" max="12552" width="10.28515625" style="130" customWidth="1"/>
    <col min="12553" max="12553" width="10.85546875" style="130" customWidth="1"/>
    <col min="12554" max="12800" width="8.85546875" style="130"/>
    <col min="12801" max="12801" width="9.28515625" style="130" bestFit="1" customWidth="1"/>
    <col min="12802" max="12802" width="47.28515625" style="130" bestFit="1" customWidth="1"/>
    <col min="12803" max="12803" width="10.85546875" style="130" customWidth="1"/>
    <col min="12804" max="12804" width="11.28515625" style="130" bestFit="1" customWidth="1"/>
    <col min="12805" max="12805" width="11.140625" style="130" customWidth="1"/>
    <col min="12806" max="12806" width="11.5703125" style="130" customWidth="1"/>
    <col min="12807" max="12807" width="10.85546875" style="130" customWidth="1"/>
    <col min="12808" max="12808" width="10.28515625" style="130" customWidth="1"/>
    <col min="12809" max="12809" width="10.85546875" style="130" customWidth="1"/>
    <col min="12810" max="13056" width="8.85546875" style="130"/>
    <col min="13057" max="13057" width="9.28515625" style="130" bestFit="1" customWidth="1"/>
    <col min="13058" max="13058" width="47.28515625" style="130" bestFit="1" customWidth="1"/>
    <col min="13059" max="13059" width="10.85546875" style="130" customWidth="1"/>
    <col min="13060" max="13060" width="11.28515625" style="130" bestFit="1" customWidth="1"/>
    <col min="13061" max="13061" width="11.140625" style="130" customWidth="1"/>
    <col min="13062" max="13062" width="11.5703125" style="130" customWidth="1"/>
    <col min="13063" max="13063" width="10.85546875" style="130" customWidth="1"/>
    <col min="13064" max="13064" width="10.28515625" style="130" customWidth="1"/>
    <col min="13065" max="13065" width="10.85546875" style="130" customWidth="1"/>
    <col min="13066" max="13312" width="8.85546875" style="130"/>
    <col min="13313" max="13313" width="9.28515625" style="130" bestFit="1" customWidth="1"/>
    <col min="13314" max="13314" width="47.28515625" style="130" bestFit="1" customWidth="1"/>
    <col min="13315" max="13315" width="10.85546875" style="130" customWidth="1"/>
    <col min="13316" max="13316" width="11.28515625" style="130" bestFit="1" customWidth="1"/>
    <col min="13317" max="13317" width="11.140625" style="130" customWidth="1"/>
    <col min="13318" max="13318" width="11.5703125" style="130" customWidth="1"/>
    <col min="13319" max="13319" width="10.85546875" style="130" customWidth="1"/>
    <col min="13320" max="13320" width="10.28515625" style="130" customWidth="1"/>
    <col min="13321" max="13321" width="10.85546875" style="130" customWidth="1"/>
    <col min="13322" max="13568" width="8.85546875" style="130"/>
    <col min="13569" max="13569" width="9.28515625" style="130" bestFit="1" customWidth="1"/>
    <col min="13570" max="13570" width="47.28515625" style="130" bestFit="1" customWidth="1"/>
    <col min="13571" max="13571" width="10.85546875" style="130" customWidth="1"/>
    <col min="13572" max="13572" width="11.28515625" style="130" bestFit="1" customWidth="1"/>
    <col min="13573" max="13573" width="11.140625" style="130" customWidth="1"/>
    <col min="13574" max="13574" width="11.5703125" style="130" customWidth="1"/>
    <col min="13575" max="13575" width="10.85546875" style="130" customWidth="1"/>
    <col min="13576" max="13576" width="10.28515625" style="130" customWidth="1"/>
    <col min="13577" max="13577" width="10.85546875" style="130" customWidth="1"/>
    <col min="13578" max="13824" width="8.85546875" style="130"/>
    <col min="13825" max="13825" width="9.28515625" style="130" bestFit="1" customWidth="1"/>
    <col min="13826" max="13826" width="47.28515625" style="130" bestFit="1" customWidth="1"/>
    <col min="13827" max="13827" width="10.85546875" style="130" customWidth="1"/>
    <col min="13828" max="13828" width="11.28515625" style="130" bestFit="1" customWidth="1"/>
    <col min="13829" max="13829" width="11.140625" style="130" customWidth="1"/>
    <col min="13830" max="13830" width="11.5703125" style="130" customWidth="1"/>
    <col min="13831" max="13831" width="10.85546875" style="130" customWidth="1"/>
    <col min="13832" max="13832" width="10.28515625" style="130" customWidth="1"/>
    <col min="13833" max="13833" width="10.85546875" style="130" customWidth="1"/>
    <col min="13834" max="14080" width="8.85546875" style="130"/>
    <col min="14081" max="14081" width="9.28515625" style="130" bestFit="1" customWidth="1"/>
    <col min="14082" max="14082" width="47.28515625" style="130" bestFit="1" customWidth="1"/>
    <col min="14083" max="14083" width="10.85546875" style="130" customWidth="1"/>
    <col min="14084" max="14084" width="11.28515625" style="130" bestFit="1" customWidth="1"/>
    <col min="14085" max="14085" width="11.140625" style="130" customWidth="1"/>
    <col min="14086" max="14086" width="11.5703125" style="130" customWidth="1"/>
    <col min="14087" max="14087" width="10.85546875" style="130" customWidth="1"/>
    <col min="14088" max="14088" width="10.28515625" style="130" customWidth="1"/>
    <col min="14089" max="14089" width="10.85546875" style="130" customWidth="1"/>
    <col min="14090" max="14336" width="8.85546875" style="130"/>
    <col min="14337" max="14337" width="9.28515625" style="130" bestFit="1" customWidth="1"/>
    <col min="14338" max="14338" width="47.28515625" style="130" bestFit="1" customWidth="1"/>
    <col min="14339" max="14339" width="10.85546875" style="130" customWidth="1"/>
    <col min="14340" max="14340" width="11.28515625" style="130" bestFit="1" customWidth="1"/>
    <col min="14341" max="14341" width="11.140625" style="130" customWidth="1"/>
    <col min="14342" max="14342" width="11.5703125" style="130" customWidth="1"/>
    <col min="14343" max="14343" width="10.85546875" style="130" customWidth="1"/>
    <col min="14344" max="14344" width="10.28515625" style="130" customWidth="1"/>
    <col min="14345" max="14345" width="10.85546875" style="130" customWidth="1"/>
    <col min="14346" max="14592" width="8.85546875" style="130"/>
    <col min="14593" max="14593" width="9.28515625" style="130" bestFit="1" customWidth="1"/>
    <col min="14594" max="14594" width="47.28515625" style="130" bestFit="1" customWidth="1"/>
    <col min="14595" max="14595" width="10.85546875" style="130" customWidth="1"/>
    <col min="14596" max="14596" width="11.28515625" style="130" bestFit="1" customWidth="1"/>
    <col min="14597" max="14597" width="11.140625" style="130" customWidth="1"/>
    <col min="14598" max="14598" width="11.5703125" style="130" customWidth="1"/>
    <col min="14599" max="14599" width="10.85546875" style="130" customWidth="1"/>
    <col min="14600" max="14600" width="10.28515625" style="130" customWidth="1"/>
    <col min="14601" max="14601" width="10.85546875" style="130" customWidth="1"/>
    <col min="14602" max="14848" width="8.85546875" style="130"/>
    <col min="14849" max="14849" width="9.28515625" style="130" bestFit="1" customWidth="1"/>
    <col min="14850" max="14850" width="47.28515625" style="130" bestFit="1" customWidth="1"/>
    <col min="14851" max="14851" width="10.85546875" style="130" customWidth="1"/>
    <col min="14852" max="14852" width="11.28515625" style="130" bestFit="1" customWidth="1"/>
    <col min="14853" max="14853" width="11.140625" style="130" customWidth="1"/>
    <col min="14854" max="14854" width="11.5703125" style="130" customWidth="1"/>
    <col min="14855" max="14855" width="10.85546875" style="130" customWidth="1"/>
    <col min="14856" max="14856" width="10.28515625" style="130" customWidth="1"/>
    <col min="14857" max="14857" width="10.85546875" style="130" customWidth="1"/>
    <col min="14858" max="15104" width="8.85546875" style="130"/>
    <col min="15105" max="15105" width="9.28515625" style="130" bestFit="1" customWidth="1"/>
    <col min="15106" max="15106" width="47.28515625" style="130" bestFit="1" customWidth="1"/>
    <col min="15107" max="15107" width="10.85546875" style="130" customWidth="1"/>
    <col min="15108" max="15108" width="11.28515625" style="130" bestFit="1" customWidth="1"/>
    <col min="15109" max="15109" width="11.140625" style="130" customWidth="1"/>
    <col min="15110" max="15110" width="11.5703125" style="130" customWidth="1"/>
    <col min="15111" max="15111" width="10.85546875" style="130" customWidth="1"/>
    <col min="15112" max="15112" width="10.28515625" style="130" customWidth="1"/>
    <col min="15113" max="15113" width="10.85546875" style="130" customWidth="1"/>
    <col min="15114" max="15360" width="8.85546875" style="130"/>
    <col min="15361" max="15361" width="9.28515625" style="130" bestFit="1" customWidth="1"/>
    <col min="15362" max="15362" width="47.28515625" style="130" bestFit="1" customWidth="1"/>
    <col min="15363" max="15363" width="10.85546875" style="130" customWidth="1"/>
    <col min="15364" max="15364" width="11.28515625" style="130" bestFit="1" customWidth="1"/>
    <col min="15365" max="15365" width="11.140625" style="130" customWidth="1"/>
    <col min="15366" max="15366" width="11.5703125" style="130" customWidth="1"/>
    <col min="15367" max="15367" width="10.85546875" style="130" customWidth="1"/>
    <col min="15368" max="15368" width="10.28515625" style="130" customWidth="1"/>
    <col min="15369" max="15369" width="10.85546875" style="130" customWidth="1"/>
    <col min="15370" max="15616" width="8.85546875" style="130"/>
    <col min="15617" max="15617" width="9.28515625" style="130" bestFit="1" customWidth="1"/>
    <col min="15618" max="15618" width="47.28515625" style="130" bestFit="1" customWidth="1"/>
    <col min="15619" max="15619" width="10.85546875" style="130" customWidth="1"/>
    <col min="15620" max="15620" width="11.28515625" style="130" bestFit="1" customWidth="1"/>
    <col min="15621" max="15621" width="11.140625" style="130" customWidth="1"/>
    <col min="15622" max="15622" width="11.5703125" style="130" customWidth="1"/>
    <col min="15623" max="15623" width="10.85546875" style="130" customWidth="1"/>
    <col min="15624" max="15624" width="10.28515625" style="130" customWidth="1"/>
    <col min="15625" max="15625" width="10.85546875" style="130" customWidth="1"/>
    <col min="15626" max="15872" width="8.85546875" style="130"/>
    <col min="15873" max="15873" width="9.28515625" style="130" bestFit="1" customWidth="1"/>
    <col min="15874" max="15874" width="47.28515625" style="130" bestFit="1" customWidth="1"/>
    <col min="15875" max="15875" width="10.85546875" style="130" customWidth="1"/>
    <col min="15876" max="15876" width="11.28515625" style="130" bestFit="1" customWidth="1"/>
    <col min="15877" max="15877" width="11.140625" style="130" customWidth="1"/>
    <col min="15878" max="15878" width="11.5703125" style="130" customWidth="1"/>
    <col min="15879" max="15879" width="10.85546875" style="130" customWidth="1"/>
    <col min="15880" max="15880" width="10.28515625" style="130" customWidth="1"/>
    <col min="15881" max="15881" width="10.85546875" style="130" customWidth="1"/>
    <col min="15882" max="16128" width="8.85546875" style="130"/>
    <col min="16129" max="16129" width="9.28515625" style="130" bestFit="1" customWidth="1"/>
    <col min="16130" max="16130" width="47.28515625" style="130" bestFit="1" customWidth="1"/>
    <col min="16131" max="16131" width="10.85546875" style="130" customWidth="1"/>
    <col min="16132" max="16132" width="11.28515625" style="130" bestFit="1" customWidth="1"/>
    <col min="16133" max="16133" width="11.140625" style="130" customWidth="1"/>
    <col min="16134" max="16134" width="11.5703125" style="130" customWidth="1"/>
    <col min="16135" max="16135" width="10.85546875" style="130" customWidth="1"/>
    <col min="16136" max="16136" width="10.28515625" style="130" customWidth="1"/>
    <col min="16137" max="16137" width="10.85546875" style="130" customWidth="1"/>
    <col min="16138" max="16384" width="8.85546875" style="130"/>
  </cols>
  <sheetData>
    <row r="1" spans="1:9">
      <c r="A1" s="128"/>
      <c r="I1" s="132" t="s">
        <v>230</v>
      </c>
    </row>
    <row r="2" spans="1:9">
      <c r="A2" s="128"/>
      <c r="I2" s="132" t="s">
        <v>238</v>
      </c>
    </row>
    <row r="3" spans="1:9">
      <c r="A3" s="128"/>
      <c r="G3" s="132"/>
      <c r="I3" s="132" t="s">
        <v>214</v>
      </c>
    </row>
    <row r="4" spans="1:9">
      <c r="A4" s="128"/>
      <c r="I4" s="132" t="s">
        <v>239</v>
      </c>
    </row>
    <row r="5" spans="1:9">
      <c r="A5" s="128"/>
      <c r="I5" s="133"/>
    </row>
    <row r="6" spans="1:9">
      <c r="A6" s="128"/>
      <c r="I6" s="133"/>
    </row>
    <row r="7" spans="1:9" ht="15">
      <c r="A7" s="386" t="s">
        <v>236</v>
      </c>
      <c r="B7" s="386"/>
      <c r="C7" s="386"/>
      <c r="D7" s="386"/>
      <c r="E7" s="386"/>
      <c r="F7" s="386"/>
      <c r="G7" s="386"/>
      <c r="H7" s="386"/>
      <c r="I7" s="386"/>
    </row>
    <row r="8" spans="1:9" ht="15">
      <c r="A8" s="386" t="s">
        <v>231</v>
      </c>
      <c r="B8" s="386"/>
      <c r="C8" s="386"/>
      <c r="D8" s="386"/>
      <c r="E8" s="386"/>
      <c r="F8" s="386"/>
      <c r="G8" s="386"/>
      <c r="H8" s="386"/>
      <c r="I8" s="386"/>
    </row>
    <row r="9" spans="1:9" ht="15">
      <c r="A9" s="386" t="s">
        <v>237</v>
      </c>
      <c r="B9" s="386"/>
      <c r="C9" s="386"/>
      <c r="D9" s="386"/>
      <c r="E9" s="386"/>
      <c r="F9" s="386"/>
      <c r="G9" s="386"/>
      <c r="H9" s="386"/>
      <c r="I9" s="386"/>
    </row>
    <row r="10" spans="1:9" ht="15">
      <c r="A10" s="134"/>
      <c r="B10" s="134"/>
      <c r="C10" s="134"/>
      <c r="D10" s="134"/>
      <c r="E10" s="134"/>
      <c r="F10" s="134"/>
      <c r="G10" s="134"/>
      <c r="H10" s="134"/>
      <c r="I10" s="134"/>
    </row>
    <row r="11" spans="1:9" ht="15">
      <c r="A11" s="134"/>
      <c r="B11" s="134"/>
      <c r="C11" s="134"/>
      <c r="D11" s="134"/>
      <c r="E11" s="134"/>
      <c r="F11" s="134"/>
      <c r="G11" s="134"/>
      <c r="H11" s="134"/>
      <c r="I11" s="134"/>
    </row>
    <row r="12" spans="1:9">
      <c r="A12" s="387" t="s">
        <v>0</v>
      </c>
      <c r="B12" s="387" t="s">
        <v>2</v>
      </c>
      <c r="C12" s="387" t="s">
        <v>3</v>
      </c>
      <c r="D12" s="387" t="s">
        <v>4</v>
      </c>
      <c r="E12" s="389" t="s">
        <v>216</v>
      </c>
      <c r="F12" s="389"/>
      <c r="G12" s="389"/>
      <c r="H12" s="389"/>
      <c r="I12" s="389"/>
    </row>
    <row r="13" spans="1:9">
      <c r="A13" s="388"/>
      <c r="B13" s="388"/>
      <c r="C13" s="388"/>
      <c r="D13" s="388"/>
      <c r="E13" s="380" t="s">
        <v>232</v>
      </c>
      <c r="F13" s="390" t="s">
        <v>7</v>
      </c>
      <c r="G13" s="380" t="s">
        <v>218</v>
      </c>
      <c r="H13" s="380" t="s">
        <v>9</v>
      </c>
      <c r="I13" s="383" t="s">
        <v>10</v>
      </c>
    </row>
    <row r="14" spans="1:9">
      <c r="A14" s="388"/>
      <c r="B14" s="388"/>
      <c r="C14" s="388"/>
      <c r="D14" s="388"/>
      <c r="E14" s="381"/>
      <c r="F14" s="391"/>
      <c r="G14" s="381"/>
      <c r="H14" s="381"/>
      <c r="I14" s="383"/>
    </row>
    <row r="15" spans="1:9">
      <c r="A15" s="388"/>
      <c r="B15" s="388"/>
      <c r="C15" s="388"/>
      <c r="D15" s="388"/>
      <c r="E15" s="381"/>
      <c r="F15" s="391"/>
      <c r="G15" s="381"/>
      <c r="H15" s="381"/>
      <c r="I15" s="383"/>
    </row>
    <row r="16" spans="1:9" ht="21.75" customHeight="1">
      <c r="A16" s="388"/>
      <c r="B16" s="388"/>
      <c r="C16" s="385"/>
      <c r="D16" s="385"/>
      <c r="E16" s="382"/>
      <c r="F16" s="392"/>
      <c r="G16" s="382"/>
      <c r="H16" s="382"/>
      <c r="I16" s="384"/>
    </row>
    <row r="17" spans="1:9" ht="17.25" customHeight="1">
      <c r="A17" s="385"/>
      <c r="B17" s="385"/>
      <c r="C17" s="385" t="s">
        <v>15</v>
      </c>
      <c r="D17" s="385"/>
      <c r="E17" s="385"/>
      <c r="F17" s="385"/>
      <c r="G17" s="385"/>
      <c r="H17" s="385"/>
      <c r="I17" s="212"/>
    </row>
    <row r="18" spans="1:9" ht="8.25" customHeight="1">
      <c r="A18" s="213">
        <v>1</v>
      </c>
      <c r="B18" s="213">
        <v>2</v>
      </c>
      <c r="C18" s="213">
        <v>3</v>
      </c>
      <c r="D18" s="213">
        <v>4</v>
      </c>
      <c r="E18" s="213">
        <v>5</v>
      </c>
      <c r="F18" s="213">
        <v>6</v>
      </c>
      <c r="G18" s="213">
        <v>7</v>
      </c>
      <c r="H18" s="213">
        <v>8</v>
      </c>
      <c r="I18" s="214">
        <v>9</v>
      </c>
    </row>
    <row r="19" spans="1:9" ht="15.75" thickBot="1">
      <c r="A19" s="215"/>
      <c r="B19" s="216" t="s">
        <v>16</v>
      </c>
      <c r="C19" s="217">
        <f t="shared" ref="C19:I19" si="0">SUM(C21:C41)</f>
        <v>109341</v>
      </c>
      <c r="D19" s="217">
        <f t="shared" si="0"/>
        <v>2325763</v>
      </c>
      <c r="E19" s="217">
        <f t="shared" si="0"/>
        <v>1987681</v>
      </c>
      <c r="F19" s="217">
        <f t="shared" si="0"/>
        <v>1208</v>
      </c>
      <c r="G19" s="217">
        <f t="shared" si="0"/>
        <v>320137</v>
      </c>
      <c r="H19" s="217">
        <f t="shared" si="0"/>
        <v>6260</v>
      </c>
      <c r="I19" s="217">
        <f t="shared" si="0"/>
        <v>10477</v>
      </c>
    </row>
    <row r="20" spans="1:9" ht="15">
      <c r="A20" s="218"/>
      <c r="B20" s="219"/>
      <c r="C20" s="220"/>
      <c r="D20" s="220"/>
      <c r="E20" s="220"/>
      <c r="F20" s="220"/>
      <c r="G20" s="220"/>
      <c r="H20" s="220"/>
      <c r="I20" s="221"/>
    </row>
    <row r="21" spans="1:9">
      <c r="A21" s="222" t="s">
        <v>18</v>
      </c>
      <c r="B21" s="189" t="s">
        <v>19</v>
      </c>
      <c r="C21" s="168">
        <v>19320</v>
      </c>
      <c r="D21" s="168">
        <f>SUM(E21:I21)</f>
        <v>93884</v>
      </c>
      <c r="E21" s="184">
        <v>2083</v>
      </c>
      <c r="F21" s="184">
        <v>98</v>
      </c>
      <c r="G21" s="184">
        <f>80577+4436</f>
        <v>85013</v>
      </c>
      <c r="H21" s="184">
        <v>390</v>
      </c>
      <c r="I21" s="184">
        <v>6300</v>
      </c>
    </row>
    <row r="22" spans="1:9">
      <c r="A22" s="169" t="s">
        <v>26</v>
      </c>
      <c r="B22" s="170" t="s">
        <v>27</v>
      </c>
      <c r="C22" s="177"/>
      <c r="D22" s="168">
        <f t="shared" ref="D22:D41" si="1">SUM(E22:I22)</f>
        <v>2935</v>
      </c>
      <c r="E22" s="172"/>
      <c r="F22" s="172">
        <v>20</v>
      </c>
      <c r="G22" s="172">
        <v>1755</v>
      </c>
      <c r="H22" s="172">
        <v>60</v>
      </c>
      <c r="I22" s="172">
        <v>1100</v>
      </c>
    </row>
    <row r="23" spans="1:9">
      <c r="A23" s="193">
        <v>500</v>
      </c>
      <c r="B23" s="189" t="s">
        <v>68</v>
      </c>
      <c r="C23" s="168">
        <v>93</v>
      </c>
      <c r="D23" s="168">
        <f t="shared" si="1"/>
        <v>5268</v>
      </c>
      <c r="E23" s="184"/>
      <c r="F23" s="184">
        <v>8</v>
      </c>
      <c r="G23" s="184">
        <v>5180</v>
      </c>
      <c r="H23" s="184">
        <v>80</v>
      </c>
      <c r="I23" s="184"/>
    </row>
    <row r="24" spans="1:9">
      <c r="A24" s="169">
        <v>600</v>
      </c>
      <c r="B24" s="206" t="s">
        <v>30</v>
      </c>
      <c r="C24" s="177">
        <v>83</v>
      </c>
      <c r="D24" s="168">
        <f t="shared" si="1"/>
        <v>58957</v>
      </c>
      <c r="E24" s="172">
        <v>50608</v>
      </c>
      <c r="F24" s="172">
        <v>55</v>
      </c>
      <c r="G24" s="172">
        <v>7434</v>
      </c>
      <c r="H24" s="172">
        <v>860</v>
      </c>
      <c r="I24" s="172"/>
    </row>
    <row r="25" spans="1:9">
      <c r="A25" s="169">
        <v>630</v>
      </c>
      <c r="B25" s="206" t="s">
        <v>138</v>
      </c>
      <c r="C25" s="177"/>
      <c r="D25" s="168">
        <f t="shared" si="1"/>
        <v>79</v>
      </c>
      <c r="E25" s="172">
        <v>79</v>
      </c>
      <c r="F25" s="172"/>
      <c r="G25" s="172"/>
      <c r="H25" s="172"/>
      <c r="I25" s="172"/>
    </row>
    <row r="26" spans="1:9">
      <c r="A26" s="193">
        <v>700</v>
      </c>
      <c r="B26" s="189" t="s">
        <v>56</v>
      </c>
      <c r="C26" s="177">
        <v>58996</v>
      </c>
      <c r="D26" s="168">
        <f t="shared" si="1"/>
        <v>5357</v>
      </c>
      <c r="E26" s="184">
        <v>4372</v>
      </c>
      <c r="F26" s="184"/>
      <c r="G26" s="184">
        <v>985</v>
      </c>
      <c r="H26" s="184"/>
      <c r="I26" s="184"/>
    </row>
    <row r="27" spans="1:9">
      <c r="A27" s="169">
        <v>710</v>
      </c>
      <c r="B27" s="206" t="s">
        <v>33</v>
      </c>
      <c r="C27" s="168">
        <v>1094</v>
      </c>
      <c r="D27" s="168">
        <f t="shared" si="1"/>
        <v>24487</v>
      </c>
      <c r="E27" s="172">
        <f>19027+1536</f>
        <v>20563</v>
      </c>
      <c r="F27" s="172">
        <v>5</v>
      </c>
      <c r="G27" s="172">
        <v>2982</v>
      </c>
      <c r="H27" s="172">
        <v>270</v>
      </c>
      <c r="I27" s="172">
        <v>667</v>
      </c>
    </row>
    <row r="28" spans="1:9">
      <c r="A28" s="193">
        <v>750</v>
      </c>
      <c r="B28" s="189" t="s">
        <v>76</v>
      </c>
      <c r="C28" s="177">
        <v>8452</v>
      </c>
      <c r="D28" s="168">
        <f t="shared" si="1"/>
        <v>83520</v>
      </c>
      <c r="E28" s="184">
        <v>25593</v>
      </c>
      <c r="F28" s="184">
        <v>64</v>
      </c>
      <c r="G28" s="184">
        <v>53646</v>
      </c>
      <c r="H28" s="184">
        <v>1807</v>
      </c>
      <c r="I28" s="184">
        <v>2410</v>
      </c>
    </row>
    <row r="29" spans="1:9">
      <c r="A29" s="193">
        <v>752</v>
      </c>
      <c r="B29" s="189" t="s">
        <v>79</v>
      </c>
      <c r="C29" s="168"/>
      <c r="D29" s="168">
        <f t="shared" si="1"/>
        <v>268</v>
      </c>
      <c r="E29" s="184"/>
      <c r="F29" s="184">
        <v>5</v>
      </c>
      <c r="G29" s="184">
        <v>263</v>
      </c>
      <c r="H29" s="184"/>
      <c r="I29" s="184"/>
    </row>
    <row r="30" spans="1:9">
      <c r="A30" s="193">
        <v>754</v>
      </c>
      <c r="B30" s="189" t="s">
        <v>35</v>
      </c>
      <c r="C30" s="168">
        <v>336</v>
      </c>
      <c r="D30" s="168">
        <f t="shared" si="1"/>
        <v>172013</v>
      </c>
      <c r="E30" s="184">
        <f>150970+4011</f>
        <v>154981</v>
      </c>
      <c r="F30" s="184">
        <v>234</v>
      </c>
      <c r="G30" s="184">
        <f>13994+438</f>
        <v>14432</v>
      </c>
      <c r="H30" s="184">
        <v>2366</v>
      </c>
      <c r="I30" s="184"/>
    </row>
    <row r="31" spans="1:9">
      <c r="A31" s="193">
        <v>755</v>
      </c>
      <c r="B31" s="189" t="s">
        <v>140</v>
      </c>
      <c r="C31" s="168"/>
      <c r="D31" s="168">
        <f t="shared" si="1"/>
        <v>4488</v>
      </c>
      <c r="E31" s="184">
        <v>4488</v>
      </c>
      <c r="F31" s="184"/>
      <c r="G31" s="184"/>
      <c r="H31" s="184"/>
      <c r="I31" s="184"/>
    </row>
    <row r="32" spans="1:9">
      <c r="A32" s="180">
        <v>758</v>
      </c>
      <c r="B32" s="206" t="s">
        <v>95</v>
      </c>
      <c r="C32" s="168"/>
      <c r="D32" s="168">
        <f t="shared" si="1"/>
        <v>27003</v>
      </c>
      <c r="E32" s="223">
        <v>21069</v>
      </c>
      <c r="F32" s="184"/>
      <c r="G32" s="184">
        <v>5934</v>
      </c>
      <c r="H32" s="184"/>
      <c r="I32" s="184"/>
    </row>
    <row r="33" spans="1:9">
      <c r="A33" s="193">
        <v>801</v>
      </c>
      <c r="B33" s="189" t="s">
        <v>89</v>
      </c>
      <c r="C33" s="168">
        <v>8</v>
      </c>
      <c r="D33" s="168">
        <f t="shared" si="1"/>
        <v>14182</v>
      </c>
      <c r="E33" s="184">
        <v>3045</v>
      </c>
      <c r="F33" s="184">
        <v>234</v>
      </c>
      <c r="G33" s="184">
        <v>10903</v>
      </c>
      <c r="H33" s="184"/>
      <c r="I33" s="184"/>
    </row>
    <row r="34" spans="1:9">
      <c r="A34" s="180">
        <v>851</v>
      </c>
      <c r="B34" s="206" t="s">
        <v>83</v>
      </c>
      <c r="C34" s="168">
        <v>4847</v>
      </c>
      <c r="D34" s="168">
        <f t="shared" si="1"/>
        <v>307870</v>
      </c>
      <c r="E34" s="172">
        <v>192794</v>
      </c>
      <c r="F34" s="172">
        <v>447</v>
      </c>
      <c r="G34" s="172">
        <v>114352</v>
      </c>
      <c r="H34" s="172">
        <v>277</v>
      </c>
      <c r="I34" s="172"/>
    </row>
    <row r="35" spans="1:9">
      <c r="A35" s="180">
        <v>852</v>
      </c>
      <c r="B35" s="206" t="s">
        <v>98</v>
      </c>
      <c r="C35" s="177">
        <v>240</v>
      </c>
      <c r="D35" s="168">
        <f t="shared" si="1"/>
        <v>221993</v>
      </c>
      <c r="E35" s="172">
        <v>221954</v>
      </c>
      <c r="F35" s="172"/>
      <c r="G35" s="172">
        <v>39</v>
      </c>
      <c r="H35" s="172"/>
      <c r="I35" s="172"/>
    </row>
    <row r="36" spans="1:9">
      <c r="A36" s="193">
        <v>853</v>
      </c>
      <c r="B36" s="189" t="s">
        <v>118</v>
      </c>
      <c r="C36" s="177">
        <v>1470</v>
      </c>
      <c r="D36" s="168">
        <f t="shared" si="1"/>
        <v>9399</v>
      </c>
      <c r="E36" s="184">
        <v>8279</v>
      </c>
      <c r="F36" s="184">
        <v>2</v>
      </c>
      <c r="G36" s="184">
        <v>1118</v>
      </c>
      <c r="H36" s="184"/>
      <c r="I36" s="184"/>
    </row>
    <row r="37" spans="1:9">
      <c r="A37" s="180">
        <v>854</v>
      </c>
      <c r="B37" s="206" t="s">
        <v>92</v>
      </c>
      <c r="C37" s="168"/>
      <c r="D37" s="168">
        <f t="shared" si="1"/>
        <v>2057</v>
      </c>
      <c r="E37" s="172">
        <v>2057</v>
      </c>
      <c r="F37" s="172"/>
      <c r="G37" s="172"/>
      <c r="H37" s="172"/>
      <c r="I37" s="172"/>
    </row>
    <row r="38" spans="1:9">
      <c r="A38" s="180">
        <v>855</v>
      </c>
      <c r="B38" s="206" t="s">
        <v>110</v>
      </c>
      <c r="C38" s="168">
        <v>14259</v>
      </c>
      <c r="D38" s="168">
        <f t="shared" si="1"/>
        <v>1276478</v>
      </c>
      <c r="E38" s="172">
        <v>1273898</v>
      </c>
      <c r="F38" s="172"/>
      <c r="G38" s="172">
        <v>2580</v>
      </c>
      <c r="H38" s="172"/>
      <c r="I38" s="172"/>
    </row>
    <row r="39" spans="1:9">
      <c r="A39" s="169">
        <v>900</v>
      </c>
      <c r="B39" s="206" t="s">
        <v>37</v>
      </c>
      <c r="C39" s="177">
        <v>143</v>
      </c>
      <c r="D39" s="168">
        <f t="shared" si="1"/>
        <v>9807</v>
      </c>
      <c r="E39" s="172">
        <v>3</v>
      </c>
      <c r="F39" s="172">
        <v>16</v>
      </c>
      <c r="G39" s="172">
        <f>9148+490</f>
        <v>9638</v>
      </c>
      <c r="H39" s="172">
        <v>150</v>
      </c>
      <c r="I39" s="172"/>
    </row>
    <row r="40" spans="1:9">
      <c r="A40" s="193">
        <v>921</v>
      </c>
      <c r="B40" s="189" t="s">
        <v>128</v>
      </c>
      <c r="C40" s="177"/>
      <c r="D40" s="168">
        <f t="shared" si="1"/>
        <v>4708</v>
      </c>
      <c r="E40" s="184">
        <v>815</v>
      </c>
      <c r="F40" s="184">
        <v>10</v>
      </c>
      <c r="G40" s="184">
        <v>3883</v>
      </c>
      <c r="H40" s="184"/>
      <c r="I40" s="184"/>
    </row>
    <row r="41" spans="1:9" ht="25.5">
      <c r="A41" s="224">
        <v>925</v>
      </c>
      <c r="B41" s="225" t="s">
        <v>39</v>
      </c>
      <c r="C41" s="226"/>
      <c r="D41" s="227">
        <f t="shared" si="1"/>
        <v>1010</v>
      </c>
      <c r="E41" s="228">
        <v>1000</v>
      </c>
      <c r="F41" s="228">
        <v>10</v>
      </c>
      <c r="G41" s="228"/>
      <c r="H41" s="228"/>
      <c r="I41" s="228"/>
    </row>
    <row r="42" spans="1:9">
      <c r="A42" s="229"/>
      <c r="B42" s="230"/>
      <c r="C42" s="133"/>
      <c r="D42" s="133"/>
      <c r="E42" s="133"/>
      <c r="F42" s="133"/>
      <c r="G42" s="133"/>
      <c r="H42" s="133"/>
      <c r="I42" s="133"/>
    </row>
  </sheetData>
  <mergeCells count="14">
    <mergeCell ref="G13:G16"/>
    <mergeCell ref="H13:H16"/>
    <mergeCell ref="I13:I16"/>
    <mergeCell ref="C17:H17"/>
    <mergeCell ref="A7:I7"/>
    <mergeCell ref="A8:I8"/>
    <mergeCell ref="A9:I9"/>
    <mergeCell ref="A12:A17"/>
    <mergeCell ref="B12:B17"/>
    <mergeCell ref="C12:C16"/>
    <mergeCell ref="D12:D16"/>
    <mergeCell ref="E12:I12"/>
    <mergeCell ref="E13:E16"/>
    <mergeCell ref="F13:F16"/>
  </mergeCells>
  <pageMargins left="0.75" right="0.48" top="0.56000000000000005" bottom="0.32" header="0.5" footer="0.17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1"/>
  <sheetViews>
    <sheetView view="pageBreakPreview" zoomScale="96" zoomScaleNormal="100" zoomScaleSheetLayoutView="96" workbookViewId="0">
      <pane ySplit="16" topLeftCell="A17" activePane="bottomLeft" state="frozen"/>
      <selection pane="bottomLeft" activeCell="J2" sqref="J2:J4"/>
    </sheetView>
  </sheetViews>
  <sheetFormatPr defaultRowHeight="12.75" outlineLevelRow="2"/>
  <cols>
    <col min="1" max="1" width="7.42578125" style="130" customWidth="1"/>
    <col min="2" max="2" width="8.85546875" style="130" customWidth="1"/>
    <col min="3" max="3" width="52.42578125" style="130" bestFit="1" customWidth="1"/>
    <col min="4" max="4" width="8.85546875" style="131"/>
    <col min="5" max="5" width="11.28515625" style="130" customWidth="1"/>
    <col min="6" max="6" width="11.5703125" style="130" customWidth="1"/>
    <col min="7" max="7" width="10.5703125" style="130" customWidth="1"/>
    <col min="8" max="8" width="9.85546875" style="130" customWidth="1"/>
    <col min="9" max="258" width="8.85546875" style="130"/>
    <col min="259" max="259" width="52.42578125" style="130" bestFit="1" customWidth="1"/>
    <col min="260" max="260" width="8.85546875" style="130"/>
    <col min="261" max="261" width="11.28515625" style="130" customWidth="1"/>
    <col min="262" max="262" width="11.5703125" style="130" customWidth="1"/>
    <col min="263" max="263" width="10.5703125" style="130" customWidth="1"/>
    <col min="264" max="264" width="9.28515625" style="130" customWidth="1"/>
    <col min="265" max="514" width="8.85546875" style="130"/>
    <col min="515" max="515" width="52.42578125" style="130" bestFit="1" customWidth="1"/>
    <col min="516" max="516" width="8.85546875" style="130"/>
    <col min="517" max="517" width="11.28515625" style="130" customWidth="1"/>
    <col min="518" max="518" width="11.5703125" style="130" customWidth="1"/>
    <col min="519" max="519" width="10.5703125" style="130" customWidth="1"/>
    <col min="520" max="520" width="9.28515625" style="130" customWidth="1"/>
    <col min="521" max="770" width="8.85546875" style="130"/>
    <col min="771" max="771" width="52.42578125" style="130" bestFit="1" customWidth="1"/>
    <col min="772" max="772" width="8.85546875" style="130"/>
    <col min="773" max="773" width="11.28515625" style="130" customWidth="1"/>
    <col min="774" max="774" width="11.5703125" style="130" customWidth="1"/>
    <col min="775" max="775" width="10.5703125" style="130" customWidth="1"/>
    <col min="776" max="776" width="9.28515625" style="130" customWidth="1"/>
    <col min="777" max="1026" width="8.85546875" style="130"/>
    <col min="1027" max="1027" width="52.42578125" style="130" bestFit="1" customWidth="1"/>
    <col min="1028" max="1028" width="8.85546875" style="130"/>
    <col min="1029" max="1029" width="11.28515625" style="130" customWidth="1"/>
    <col min="1030" max="1030" width="11.5703125" style="130" customWidth="1"/>
    <col min="1031" max="1031" width="10.5703125" style="130" customWidth="1"/>
    <col min="1032" max="1032" width="9.28515625" style="130" customWidth="1"/>
    <col min="1033" max="1282" width="8.85546875" style="130"/>
    <col min="1283" max="1283" width="52.42578125" style="130" bestFit="1" customWidth="1"/>
    <col min="1284" max="1284" width="8.85546875" style="130"/>
    <col min="1285" max="1285" width="11.28515625" style="130" customWidth="1"/>
    <col min="1286" max="1286" width="11.5703125" style="130" customWidth="1"/>
    <col min="1287" max="1287" width="10.5703125" style="130" customWidth="1"/>
    <col min="1288" max="1288" width="9.28515625" style="130" customWidth="1"/>
    <col min="1289" max="1538" width="8.85546875" style="130"/>
    <col min="1539" max="1539" width="52.42578125" style="130" bestFit="1" customWidth="1"/>
    <col min="1540" max="1540" width="8.85546875" style="130"/>
    <col min="1541" max="1541" width="11.28515625" style="130" customWidth="1"/>
    <col min="1542" max="1542" width="11.5703125" style="130" customWidth="1"/>
    <col min="1543" max="1543" width="10.5703125" style="130" customWidth="1"/>
    <col min="1544" max="1544" width="9.28515625" style="130" customWidth="1"/>
    <col min="1545" max="1794" width="8.85546875" style="130"/>
    <col min="1795" max="1795" width="52.42578125" style="130" bestFit="1" customWidth="1"/>
    <col min="1796" max="1796" width="8.85546875" style="130"/>
    <col min="1797" max="1797" width="11.28515625" style="130" customWidth="1"/>
    <col min="1798" max="1798" width="11.5703125" style="130" customWidth="1"/>
    <col min="1799" max="1799" width="10.5703125" style="130" customWidth="1"/>
    <col min="1800" max="1800" width="9.28515625" style="130" customWidth="1"/>
    <col min="1801" max="2050" width="8.85546875" style="130"/>
    <col min="2051" max="2051" width="52.42578125" style="130" bestFit="1" customWidth="1"/>
    <col min="2052" max="2052" width="8.85546875" style="130"/>
    <col min="2053" max="2053" width="11.28515625" style="130" customWidth="1"/>
    <col min="2054" max="2054" width="11.5703125" style="130" customWidth="1"/>
    <col min="2055" max="2055" width="10.5703125" style="130" customWidth="1"/>
    <col min="2056" max="2056" width="9.28515625" style="130" customWidth="1"/>
    <col min="2057" max="2306" width="8.85546875" style="130"/>
    <col min="2307" max="2307" width="52.42578125" style="130" bestFit="1" customWidth="1"/>
    <col min="2308" max="2308" width="8.85546875" style="130"/>
    <col min="2309" max="2309" width="11.28515625" style="130" customWidth="1"/>
    <col min="2310" max="2310" width="11.5703125" style="130" customWidth="1"/>
    <col min="2311" max="2311" width="10.5703125" style="130" customWidth="1"/>
    <col min="2312" max="2312" width="9.28515625" style="130" customWidth="1"/>
    <col min="2313" max="2562" width="8.85546875" style="130"/>
    <col min="2563" max="2563" width="52.42578125" style="130" bestFit="1" customWidth="1"/>
    <col min="2564" max="2564" width="8.85546875" style="130"/>
    <col min="2565" max="2565" width="11.28515625" style="130" customWidth="1"/>
    <col min="2566" max="2566" width="11.5703125" style="130" customWidth="1"/>
    <col min="2567" max="2567" width="10.5703125" style="130" customWidth="1"/>
    <col min="2568" max="2568" width="9.28515625" style="130" customWidth="1"/>
    <col min="2569" max="2818" width="8.85546875" style="130"/>
    <col min="2819" max="2819" width="52.42578125" style="130" bestFit="1" customWidth="1"/>
    <col min="2820" max="2820" width="8.85546875" style="130"/>
    <col min="2821" max="2821" width="11.28515625" style="130" customWidth="1"/>
    <col min="2822" max="2822" width="11.5703125" style="130" customWidth="1"/>
    <col min="2823" max="2823" width="10.5703125" style="130" customWidth="1"/>
    <col min="2824" max="2824" width="9.28515625" style="130" customWidth="1"/>
    <col min="2825" max="3074" width="8.85546875" style="130"/>
    <col min="3075" max="3075" width="52.42578125" style="130" bestFit="1" customWidth="1"/>
    <col min="3076" max="3076" width="8.85546875" style="130"/>
    <col min="3077" max="3077" width="11.28515625" style="130" customWidth="1"/>
    <col min="3078" max="3078" width="11.5703125" style="130" customWidth="1"/>
    <col min="3079" max="3079" width="10.5703125" style="130" customWidth="1"/>
    <col min="3080" max="3080" width="9.28515625" style="130" customWidth="1"/>
    <col min="3081" max="3330" width="8.85546875" style="130"/>
    <col min="3331" max="3331" width="52.42578125" style="130" bestFit="1" customWidth="1"/>
    <col min="3332" max="3332" width="8.85546875" style="130"/>
    <col min="3333" max="3333" width="11.28515625" style="130" customWidth="1"/>
    <col min="3334" max="3334" width="11.5703125" style="130" customWidth="1"/>
    <col min="3335" max="3335" width="10.5703125" style="130" customWidth="1"/>
    <col min="3336" max="3336" width="9.28515625" style="130" customWidth="1"/>
    <col min="3337" max="3586" width="8.85546875" style="130"/>
    <col min="3587" max="3587" width="52.42578125" style="130" bestFit="1" customWidth="1"/>
    <col min="3588" max="3588" width="8.85546875" style="130"/>
    <col min="3589" max="3589" width="11.28515625" style="130" customWidth="1"/>
    <col min="3590" max="3590" width="11.5703125" style="130" customWidth="1"/>
    <col min="3591" max="3591" width="10.5703125" style="130" customWidth="1"/>
    <col min="3592" max="3592" width="9.28515625" style="130" customWidth="1"/>
    <col min="3593" max="3842" width="8.85546875" style="130"/>
    <col min="3843" max="3843" width="52.42578125" style="130" bestFit="1" customWidth="1"/>
    <col min="3844" max="3844" width="8.85546875" style="130"/>
    <col min="3845" max="3845" width="11.28515625" style="130" customWidth="1"/>
    <col min="3846" max="3846" width="11.5703125" style="130" customWidth="1"/>
    <col min="3847" max="3847" width="10.5703125" style="130" customWidth="1"/>
    <col min="3848" max="3848" width="9.28515625" style="130" customWidth="1"/>
    <col min="3849" max="4098" width="8.85546875" style="130"/>
    <col min="4099" max="4099" width="52.42578125" style="130" bestFit="1" customWidth="1"/>
    <col min="4100" max="4100" width="8.85546875" style="130"/>
    <col min="4101" max="4101" width="11.28515625" style="130" customWidth="1"/>
    <col min="4102" max="4102" width="11.5703125" style="130" customWidth="1"/>
    <col min="4103" max="4103" width="10.5703125" style="130" customWidth="1"/>
    <col min="4104" max="4104" width="9.28515625" style="130" customWidth="1"/>
    <col min="4105" max="4354" width="8.85546875" style="130"/>
    <col min="4355" max="4355" width="52.42578125" style="130" bestFit="1" customWidth="1"/>
    <col min="4356" max="4356" width="8.85546875" style="130"/>
    <col min="4357" max="4357" width="11.28515625" style="130" customWidth="1"/>
    <col min="4358" max="4358" width="11.5703125" style="130" customWidth="1"/>
    <col min="4359" max="4359" width="10.5703125" style="130" customWidth="1"/>
    <col min="4360" max="4360" width="9.28515625" style="130" customWidth="1"/>
    <col min="4361" max="4610" width="8.85546875" style="130"/>
    <col min="4611" max="4611" width="52.42578125" style="130" bestFit="1" customWidth="1"/>
    <col min="4612" max="4612" width="8.85546875" style="130"/>
    <col min="4613" max="4613" width="11.28515625" style="130" customWidth="1"/>
    <col min="4614" max="4614" width="11.5703125" style="130" customWidth="1"/>
    <col min="4615" max="4615" width="10.5703125" style="130" customWidth="1"/>
    <col min="4616" max="4616" width="9.28515625" style="130" customWidth="1"/>
    <col min="4617" max="4866" width="8.85546875" style="130"/>
    <col min="4867" max="4867" width="52.42578125" style="130" bestFit="1" customWidth="1"/>
    <col min="4868" max="4868" width="8.85546875" style="130"/>
    <col min="4869" max="4869" width="11.28515625" style="130" customWidth="1"/>
    <col min="4870" max="4870" width="11.5703125" style="130" customWidth="1"/>
    <col min="4871" max="4871" width="10.5703125" style="130" customWidth="1"/>
    <col min="4872" max="4872" width="9.28515625" style="130" customWidth="1"/>
    <col min="4873" max="5122" width="8.85546875" style="130"/>
    <col min="5123" max="5123" width="52.42578125" style="130" bestFit="1" customWidth="1"/>
    <col min="5124" max="5124" width="8.85546875" style="130"/>
    <col min="5125" max="5125" width="11.28515625" style="130" customWidth="1"/>
    <col min="5126" max="5126" width="11.5703125" style="130" customWidth="1"/>
    <col min="5127" max="5127" width="10.5703125" style="130" customWidth="1"/>
    <col min="5128" max="5128" width="9.28515625" style="130" customWidth="1"/>
    <col min="5129" max="5378" width="8.85546875" style="130"/>
    <col min="5379" max="5379" width="52.42578125" style="130" bestFit="1" customWidth="1"/>
    <col min="5380" max="5380" width="8.85546875" style="130"/>
    <col min="5381" max="5381" width="11.28515625" style="130" customWidth="1"/>
    <col min="5382" max="5382" width="11.5703125" style="130" customWidth="1"/>
    <col min="5383" max="5383" width="10.5703125" style="130" customWidth="1"/>
    <col min="5384" max="5384" width="9.28515625" style="130" customWidth="1"/>
    <col min="5385" max="5634" width="8.85546875" style="130"/>
    <col min="5635" max="5635" width="52.42578125" style="130" bestFit="1" customWidth="1"/>
    <col min="5636" max="5636" width="8.85546875" style="130"/>
    <col min="5637" max="5637" width="11.28515625" style="130" customWidth="1"/>
    <col min="5638" max="5638" width="11.5703125" style="130" customWidth="1"/>
    <col min="5639" max="5639" width="10.5703125" style="130" customWidth="1"/>
    <col min="5640" max="5640" width="9.28515625" style="130" customWidth="1"/>
    <col min="5641" max="5890" width="8.85546875" style="130"/>
    <col min="5891" max="5891" width="52.42578125" style="130" bestFit="1" customWidth="1"/>
    <col min="5892" max="5892" width="8.85546875" style="130"/>
    <col min="5893" max="5893" width="11.28515625" style="130" customWidth="1"/>
    <col min="5894" max="5894" width="11.5703125" style="130" customWidth="1"/>
    <col min="5895" max="5895" width="10.5703125" style="130" customWidth="1"/>
    <col min="5896" max="5896" width="9.28515625" style="130" customWidth="1"/>
    <col min="5897" max="6146" width="8.85546875" style="130"/>
    <col min="6147" max="6147" width="52.42578125" style="130" bestFit="1" customWidth="1"/>
    <col min="6148" max="6148" width="8.85546875" style="130"/>
    <col min="6149" max="6149" width="11.28515625" style="130" customWidth="1"/>
    <col min="6150" max="6150" width="11.5703125" style="130" customWidth="1"/>
    <col min="6151" max="6151" width="10.5703125" style="130" customWidth="1"/>
    <col min="6152" max="6152" width="9.28515625" style="130" customWidth="1"/>
    <col min="6153" max="6402" width="8.85546875" style="130"/>
    <col min="6403" max="6403" width="52.42578125" style="130" bestFit="1" customWidth="1"/>
    <col min="6404" max="6404" width="8.85546875" style="130"/>
    <col min="6405" max="6405" width="11.28515625" style="130" customWidth="1"/>
    <col min="6406" max="6406" width="11.5703125" style="130" customWidth="1"/>
    <col min="6407" max="6407" width="10.5703125" style="130" customWidth="1"/>
    <col min="6408" max="6408" width="9.28515625" style="130" customWidth="1"/>
    <col min="6409" max="6658" width="8.85546875" style="130"/>
    <col min="6659" max="6659" width="52.42578125" style="130" bestFit="1" customWidth="1"/>
    <col min="6660" max="6660" width="8.85546875" style="130"/>
    <col min="6661" max="6661" width="11.28515625" style="130" customWidth="1"/>
    <col min="6662" max="6662" width="11.5703125" style="130" customWidth="1"/>
    <col min="6663" max="6663" width="10.5703125" style="130" customWidth="1"/>
    <col min="6664" max="6664" width="9.28515625" style="130" customWidth="1"/>
    <col min="6665" max="6914" width="8.85546875" style="130"/>
    <col min="6915" max="6915" width="52.42578125" style="130" bestFit="1" customWidth="1"/>
    <col min="6916" max="6916" width="8.85546875" style="130"/>
    <col min="6917" max="6917" width="11.28515625" style="130" customWidth="1"/>
    <col min="6918" max="6918" width="11.5703125" style="130" customWidth="1"/>
    <col min="6919" max="6919" width="10.5703125" style="130" customWidth="1"/>
    <col min="6920" max="6920" width="9.28515625" style="130" customWidth="1"/>
    <col min="6921" max="7170" width="8.85546875" style="130"/>
    <col min="7171" max="7171" width="52.42578125" style="130" bestFit="1" customWidth="1"/>
    <col min="7172" max="7172" width="8.85546875" style="130"/>
    <col min="7173" max="7173" width="11.28515625" style="130" customWidth="1"/>
    <col min="7174" max="7174" width="11.5703125" style="130" customWidth="1"/>
    <col min="7175" max="7175" width="10.5703125" style="130" customWidth="1"/>
    <col min="7176" max="7176" width="9.28515625" style="130" customWidth="1"/>
    <col min="7177" max="7426" width="8.85546875" style="130"/>
    <col min="7427" max="7427" width="52.42578125" style="130" bestFit="1" customWidth="1"/>
    <col min="7428" max="7428" width="8.85546875" style="130"/>
    <col min="7429" max="7429" width="11.28515625" style="130" customWidth="1"/>
    <col min="7430" max="7430" width="11.5703125" style="130" customWidth="1"/>
    <col min="7431" max="7431" width="10.5703125" style="130" customWidth="1"/>
    <col min="7432" max="7432" width="9.28515625" style="130" customWidth="1"/>
    <col min="7433" max="7682" width="8.85546875" style="130"/>
    <col min="7683" max="7683" width="52.42578125" style="130" bestFit="1" customWidth="1"/>
    <col min="7684" max="7684" width="8.85546875" style="130"/>
    <col min="7685" max="7685" width="11.28515625" style="130" customWidth="1"/>
    <col min="7686" max="7686" width="11.5703125" style="130" customWidth="1"/>
    <col min="7687" max="7687" width="10.5703125" style="130" customWidth="1"/>
    <col min="7688" max="7688" width="9.28515625" style="130" customWidth="1"/>
    <col min="7689" max="7938" width="8.85546875" style="130"/>
    <col min="7939" max="7939" width="52.42578125" style="130" bestFit="1" customWidth="1"/>
    <col min="7940" max="7940" width="8.85546875" style="130"/>
    <col min="7941" max="7941" width="11.28515625" style="130" customWidth="1"/>
    <col min="7942" max="7942" width="11.5703125" style="130" customWidth="1"/>
    <col min="7943" max="7943" width="10.5703125" style="130" customWidth="1"/>
    <col min="7944" max="7944" width="9.28515625" style="130" customWidth="1"/>
    <col min="7945" max="8194" width="8.85546875" style="130"/>
    <col min="8195" max="8195" width="52.42578125" style="130" bestFit="1" customWidth="1"/>
    <col min="8196" max="8196" width="8.85546875" style="130"/>
    <col min="8197" max="8197" width="11.28515625" style="130" customWidth="1"/>
    <col min="8198" max="8198" width="11.5703125" style="130" customWidth="1"/>
    <col min="8199" max="8199" width="10.5703125" style="130" customWidth="1"/>
    <col min="8200" max="8200" width="9.28515625" style="130" customWidth="1"/>
    <col min="8201" max="8450" width="8.85546875" style="130"/>
    <col min="8451" max="8451" width="52.42578125" style="130" bestFit="1" customWidth="1"/>
    <col min="8452" max="8452" width="8.85546875" style="130"/>
    <col min="8453" max="8453" width="11.28515625" style="130" customWidth="1"/>
    <col min="8454" max="8454" width="11.5703125" style="130" customWidth="1"/>
    <col min="8455" max="8455" width="10.5703125" style="130" customWidth="1"/>
    <col min="8456" max="8456" width="9.28515625" style="130" customWidth="1"/>
    <col min="8457" max="8706" width="8.85546875" style="130"/>
    <col min="8707" max="8707" width="52.42578125" style="130" bestFit="1" customWidth="1"/>
    <col min="8708" max="8708" width="8.85546875" style="130"/>
    <col min="8709" max="8709" width="11.28515625" style="130" customWidth="1"/>
    <col min="8710" max="8710" width="11.5703125" style="130" customWidth="1"/>
    <col min="8711" max="8711" width="10.5703125" style="130" customWidth="1"/>
    <col min="8712" max="8712" width="9.28515625" style="130" customWidth="1"/>
    <col min="8713" max="8962" width="8.85546875" style="130"/>
    <col min="8963" max="8963" width="52.42578125" style="130" bestFit="1" customWidth="1"/>
    <col min="8964" max="8964" width="8.85546875" style="130"/>
    <col min="8965" max="8965" width="11.28515625" style="130" customWidth="1"/>
    <col min="8966" max="8966" width="11.5703125" style="130" customWidth="1"/>
    <col min="8967" max="8967" width="10.5703125" style="130" customWidth="1"/>
    <col min="8968" max="8968" width="9.28515625" style="130" customWidth="1"/>
    <col min="8969" max="9218" width="8.85546875" style="130"/>
    <col min="9219" max="9219" width="52.42578125" style="130" bestFit="1" customWidth="1"/>
    <col min="9220" max="9220" width="8.85546875" style="130"/>
    <col min="9221" max="9221" width="11.28515625" style="130" customWidth="1"/>
    <col min="9222" max="9222" width="11.5703125" style="130" customWidth="1"/>
    <col min="9223" max="9223" width="10.5703125" style="130" customWidth="1"/>
    <col min="9224" max="9224" width="9.28515625" style="130" customWidth="1"/>
    <col min="9225" max="9474" width="8.85546875" style="130"/>
    <col min="9475" max="9475" width="52.42578125" style="130" bestFit="1" customWidth="1"/>
    <col min="9476" max="9476" width="8.85546875" style="130"/>
    <col min="9477" max="9477" width="11.28515625" style="130" customWidth="1"/>
    <col min="9478" max="9478" width="11.5703125" style="130" customWidth="1"/>
    <col min="9479" max="9479" width="10.5703125" style="130" customWidth="1"/>
    <col min="9480" max="9480" width="9.28515625" style="130" customWidth="1"/>
    <col min="9481" max="9730" width="8.85546875" style="130"/>
    <col min="9731" max="9731" width="52.42578125" style="130" bestFit="1" customWidth="1"/>
    <col min="9732" max="9732" width="8.85546875" style="130"/>
    <col min="9733" max="9733" width="11.28515625" style="130" customWidth="1"/>
    <col min="9734" max="9734" width="11.5703125" style="130" customWidth="1"/>
    <col min="9735" max="9735" width="10.5703125" style="130" customWidth="1"/>
    <col min="9736" max="9736" width="9.28515625" style="130" customWidth="1"/>
    <col min="9737" max="9986" width="8.85546875" style="130"/>
    <col min="9987" max="9987" width="52.42578125" style="130" bestFit="1" customWidth="1"/>
    <col min="9988" max="9988" width="8.85546875" style="130"/>
    <col min="9989" max="9989" width="11.28515625" style="130" customWidth="1"/>
    <col min="9990" max="9990" width="11.5703125" style="130" customWidth="1"/>
    <col min="9991" max="9991" width="10.5703125" style="130" customWidth="1"/>
    <col min="9992" max="9992" width="9.28515625" style="130" customWidth="1"/>
    <col min="9993" max="10242" width="8.85546875" style="130"/>
    <col min="10243" max="10243" width="52.42578125" style="130" bestFit="1" customWidth="1"/>
    <col min="10244" max="10244" width="8.85546875" style="130"/>
    <col min="10245" max="10245" width="11.28515625" style="130" customWidth="1"/>
    <col min="10246" max="10246" width="11.5703125" style="130" customWidth="1"/>
    <col min="10247" max="10247" width="10.5703125" style="130" customWidth="1"/>
    <col min="10248" max="10248" width="9.28515625" style="130" customWidth="1"/>
    <col min="10249" max="10498" width="8.85546875" style="130"/>
    <col min="10499" max="10499" width="52.42578125" style="130" bestFit="1" customWidth="1"/>
    <col min="10500" max="10500" width="8.85546875" style="130"/>
    <col min="10501" max="10501" width="11.28515625" style="130" customWidth="1"/>
    <col min="10502" max="10502" width="11.5703125" style="130" customWidth="1"/>
    <col min="10503" max="10503" width="10.5703125" style="130" customWidth="1"/>
    <col min="10504" max="10504" width="9.28515625" style="130" customWidth="1"/>
    <col min="10505" max="10754" width="8.85546875" style="130"/>
    <col min="10755" max="10755" width="52.42578125" style="130" bestFit="1" customWidth="1"/>
    <col min="10756" max="10756" width="8.85546875" style="130"/>
    <col min="10757" max="10757" width="11.28515625" style="130" customWidth="1"/>
    <col min="10758" max="10758" width="11.5703125" style="130" customWidth="1"/>
    <col min="10759" max="10759" width="10.5703125" style="130" customWidth="1"/>
    <col min="10760" max="10760" width="9.28515625" style="130" customWidth="1"/>
    <col min="10761" max="11010" width="8.85546875" style="130"/>
    <col min="11011" max="11011" width="52.42578125" style="130" bestFit="1" customWidth="1"/>
    <col min="11012" max="11012" width="8.85546875" style="130"/>
    <col min="11013" max="11013" width="11.28515625" style="130" customWidth="1"/>
    <col min="11014" max="11014" width="11.5703125" style="130" customWidth="1"/>
    <col min="11015" max="11015" width="10.5703125" style="130" customWidth="1"/>
    <col min="11016" max="11016" width="9.28515625" style="130" customWidth="1"/>
    <col min="11017" max="11266" width="8.85546875" style="130"/>
    <col min="11267" max="11267" width="52.42578125" style="130" bestFit="1" customWidth="1"/>
    <col min="11268" max="11268" width="8.85546875" style="130"/>
    <col min="11269" max="11269" width="11.28515625" style="130" customWidth="1"/>
    <col min="11270" max="11270" width="11.5703125" style="130" customWidth="1"/>
    <col min="11271" max="11271" width="10.5703125" style="130" customWidth="1"/>
    <col min="11272" max="11272" width="9.28515625" style="130" customWidth="1"/>
    <col min="11273" max="11522" width="8.85546875" style="130"/>
    <col min="11523" max="11523" width="52.42578125" style="130" bestFit="1" customWidth="1"/>
    <col min="11524" max="11524" width="8.85546875" style="130"/>
    <col min="11525" max="11525" width="11.28515625" style="130" customWidth="1"/>
    <col min="11526" max="11526" width="11.5703125" style="130" customWidth="1"/>
    <col min="11527" max="11527" width="10.5703125" style="130" customWidth="1"/>
    <col min="11528" max="11528" width="9.28515625" style="130" customWidth="1"/>
    <col min="11529" max="11778" width="8.85546875" style="130"/>
    <col min="11779" max="11779" width="52.42578125" style="130" bestFit="1" customWidth="1"/>
    <col min="11780" max="11780" width="8.85546875" style="130"/>
    <col min="11781" max="11781" width="11.28515625" style="130" customWidth="1"/>
    <col min="11782" max="11782" width="11.5703125" style="130" customWidth="1"/>
    <col min="11783" max="11783" width="10.5703125" style="130" customWidth="1"/>
    <col min="11784" max="11784" width="9.28515625" style="130" customWidth="1"/>
    <col min="11785" max="12034" width="8.85546875" style="130"/>
    <col min="12035" max="12035" width="52.42578125" style="130" bestFit="1" customWidth="1"/>
    <col min="12036" max="12036" width="8.85546875" style="130"/>
    <col min="12037" max="12037" width="11.28515625" style="130" customWidth="1"/>
    <col min="12038" max="12038" width="11.5703125" style="130" customWidth="1"/>
    <col min="12039" max="12039" width="10.5703125" style="130" customWidth="1"/>
    <col min="12040" max="12040" width="9.28515625" style="130" customWidth="1"/>
    <col min="12041" max="12290" width="8.85546875" style="130"/>
    <col min="12291" max="12291" width="52.42578125" style="130" bestFit="1" customWidth="1"/>
    <col min="12292" max="12292" width="8.85546875" style="130"/>
    <col min="12293" max="12293" width="11.28515625" style="130" customWidth="1"/>
    <col min="12294" max="12294" width="11.5703125" style="130" customWidth="1"/>
    <col min="12295" max="12295" width="10.5703125" style="130" customWidth="1"/>
    <col min="12296" max="12296" width="9.28515625" style="130" customWidth="1"/>
    <col min="12297" max="12546" width="8.85546875" style="130"/>
    <col min="12547" max="12547" width="52.42578125" style="130" bestFit="1" customWidth="1"/>
    <col min="12548" max="12548" width="8.85546875" style="130"/>
    <col min="12549" max="12549" width="11.28515625" style="130" customWidth="1"/>
    <col min="12550" max="12550" width="11.5703125" style="130" customWidth="1"/>
    <col min="12551" max="12551" width="10.5703125" style="130" customWidth="1"/>
    <col min="12552" max="12552" width="9.28515625" style="130" customWidth="1"/>
    <col min="12553" max="12802" width="8.85546875" style="130"/>
    <col min="12803" max="12803" width="52.42578125" style="130" bestFit="1" customWidth="1"/>
    <col min="12804" max="12804" width="8.85546875" style="130"/>
    <col min="12805" max="12805" width="11.28515625" style="130" customWidth="1"/>
    <col min="12806" max="12806" width="11.5703125" style="130" customWidth="1"/>
    <col min="12807" max="12807" width="10.5703125" style="130" customWidth="1"/>
    <col min="12808" max="12808" width="9.28515625" style="130" customWidth="1"/>
    <col min="12809" max="13058" width="8.85546875" style="130"/>
    <col min="13059" max="13059" width="52.42578125" style="130" bestFit="1" customWidth="1"/>
    <col min="13060" max="13060" width="8.85546875" style="130"/>
    <col min="13061" max="13061" width="11.28515625" style="130" customWidth="1"/>
    <col min="13062" max="13062" width="11.5703125" style="130" customWidth="1"/>
    <col min="13063" max="13063" width="10.5703125" style="130" customWidth="1"/>
    <col min="13064" max="13064" width="9.28515625" style="130" customWidth="1"/>
    <col min="13065" max="13314" width="8.85546875" style="130"/>
    <col min="13315" max="13315" width="52.42578125" style="130" bestFit="1" customWidth="1"/>
    <col min="13316" max="13316" width="8.85546875" style="130"/>
    <col min="13317" max="13317" width="11.28515625" style="130" customWidth="1"/>
    <col min="13318" max="13318" width="11.5703125" style="130" customWidth="1"/>
    <col min="13319" max="13319" width="10.5703125" style="130" customWidth="1"/>
    <col min="13320" max="13320" width="9.28515625" style="130" customWidth="1"/>
    <col min="13321" max="13570" width="8.85546875" style="130"/>
    <col min="13571" max="13571" width="52.42578125" style="130" bestFit="1" customWidth="1"/>
    <col min="13572" max="13572" width="8.85546875" style="130"/>
    <col min="13573" max="13573" width="11.28515625" style="130" customWidth="1"/>
    <col min="13574" max="13574" width="11.5703125" style="130" customWidth="1"/>
    <col min="13575" max="13575" width="10.5703125" style="130" customWidth="1"/>
    <col min="13576" max="13576" width="9.28515625" style="130" customWidth="1"/>
    <col min="13577" max="13826" width="8.85546875" style="130"/>
    <col min="13827" max="13827" width="52.42578125" style="130" bestFit="1" customWidth="1"/>
    <col min="13828" max="13828" width="8.85546875" style="130"/>
    <col min="13829" max="13829" width="11.28515625" style="130" customWidth="1"/>
    <col min="13830" max="13830" width="11.5703125" style="130" customWidth="1"/>
    <col min="13831" max="13831" width="10.5703125" style="130" customWidth="1"/>
    <col min="13832" max="13832" width="9.28515625" style="130" customWidth="1"/>
    <col min="13833" max="14082" width="8.85546875" style="130"/>
    <col min="14083" max="14083" width="52.42578125" style="130" bestFit="1" customWidth="1"/>
    <col min="14084" max="14084" width="8.85546875" style="130"/>
    <col min="14085" max="14085" width="11.28515625" style="130" customWidth="1"/>
    <col min="14086" max="14086" width="11.5703125" style="130" customWidth="1"/>
    <col min="14087" max="14087" width="10.5703125" style="130" customWidth="1"/>
    <col min="14088" max="14088" width="9.28515625" style="130" customWidth="1"/>
    <col min="14089" max="14338" width="8.85546875" style="130"/>
    <col min="14339" max="14339" width="52.42578125" style="130" bestFit="1" customWidth="1"/>
    <col min="14340" max="14340" width="8.85546875" style="130"/>
    <col min="14341" max="14341" width="11.28515625" style="130" customWidth="1"/>
    <col min="14342" max="14342" width="11.5703125" style="130" customWidth="1"/>
    <col min="14343" max="14343" width="10.5703125" style="130" customWidth="1"/>
    <col min="14344" max="14344" width="9.28515625" style="130" customWidth="1"/>
    <col min="14345" max="14594" width="8.85546875" style="130"/>
    <col min="14595" max="14595" width="52.42578125" style="130" bestFit="1" customWidth="1"/>
    <col min="14596" max="14596" width="8.85546875" style="130"/>
    <col min="14597" max="14597" width="11.28515625" style="130" customWidth="1"/>
    <col min="14598" max="14598" width="11.5703125" style="130" customWidth="1"/>
    <col min="14599" max="14599" width="10.5703125" style="130" customWidth="1"/>
    <col min="14600" max="14600" width="9.28515625" style="130" customWidth="1"/>
    <col min="14601" max="14850" width="8.85546875" style="130"/>
    <col min="14851" max="14851" width="52.42578125" style="130" bestFit="1" customWidth="1"/>
    <col min="14852" max="14852" width="8.85546875" style="130"/>
    <col min="14853" max="14853" width="11.28515625" style="130" customWidth="1"/>
    <col min="14854" max="14854" width="11.5703125" style="130" customWidth="1"/>
    <col min="14855" max="14855" width="10.5703125" style="130" customWidth="1"/>
    <col min="14856" max="14856" width="9.28515625" style="130" customWidth="1"/>
    <col min="14857" max="15106" width="8.85546875" style="130"/>
    <col min="15107" max="15107" width="52.42578125" style="130" bestFit="1" customWidth="1"/>
    <col min="15108" max="15108" width="8.85546875" style="130"/>
    <col min="15109" max="15109" width="11.28515625" style="130" customWidth="1"/>
    <col min="15110" max="15110" width="11.5703125" style="130" customWidth="1"/>
    <col min="15111" max="15111" width="10.5703125" style="130" customWidth="1"/>
    <col min="15112" max="15112" width="9.28515625" style="130" customWidth="1"/>
    <col min="15113" max="15362" width="8.85546875" style="130"/>
    <col min="15363" max="15363" width="52.42578125" style="130" bestFit="1" customWidth="1"/>
    <col min="15364" max="15364" width="8.85546875" style="130"/>
    <col min="15365" max="15365" width="11.28515625" style="130" customWidth="1"/>
    <col min="15366" max="15366" width="11.5703125" style="130" customWidth="1"/>
    <col min="15367" max="15367" width="10.5703125" style="130" customWidth="1"/>
    <col min="15368" max="15368" width="9.28515625" style="130" customWidth="1"/>
    <col min="15369" max="15618" width="8.85546875" style="130"/>
    <col min="15619" max="15619" width="52.42578125" style="130" bestFit="1" customWidth="1"/>
    <col min="15620" max="15620" width="8.85546875" style="130"/>
    <col min="15621" max="15621" width="11.28515625" style="130" customWidth="1"/>
    <col min="15622" max="15622" width="11.5703125" style="130" customWidth="1"/>
    <col min="15623" max="15623" width="10.5703125" style="130" customWidth="1"/>
    <col min="15624" max="15624" width="9.28515625" style="130" customWidth="1"/>
    <col min="15625" max="15874" width="8.85546875" style="130"/>
    <col min="15875" max="15875" width="52.42578125" style="130" bestFit="1" customWidth="1"/>
    <col min="15876" max="15876" width="8.85546875" style="130"/>
    <col min="15877" max="15877" width="11.28515625" style="130" customWidth="1"/>
    <col min="15878" max="15878" width="11.5703125" style="130" customWidth="1"/>
    <col min="15879" max="15879" width="10.5703125" style="130" customWidth="1"/>
    <col min="15880" max="15880" width="9.28515625" style="130" customWidth="1"/>
    <col min="15881" max="16130" width="8.85546875" style="130"/>
    <col min="16131" max="16131" width="52.42578125" style="130" bestFit="1" customWidth="1"/>
    <col min="16132" max="16132" width="8.85546875" style="130"/>
    <col min="16133" max="16133" width="11.28515625" style="130" customWidth="1"/>
    <col min="16134" max="16134" width="11.5703125" style="130" customWidth="1"/>
    <col min="16135" max="16135" width="10.5703125" style="130" customWidth="1"/>
    <col min="16136" max="16136" width="9.28515625" style="130" customWidth="1"/>
    <col min="16137" max="16384" width="8.85546875" style="130"/>
  </cols>
  <sheetData>
    <row r="1" spans="1:10">
      <c r="A1" s="128"/>
      <c r="B1" s="129"/>
      <c r="J1" s="132" t="s">
        <v>213</v>
      </c>
    </row>
    <row r="2" spans="1:10">
      <c r="A2" s="128"/>
      <c r="B2" s="129"/>
      <c r="J2" s="132" t="s">
        <v>238</v>
      </c>
    </row>
    <row r="3" spans="1:10">
      <c r="A3" s="128"/>
      <c r="B3" s="129"/>
      <c r="G3" s="133"/>
      <c r="H3" s="133"/>
      <c r="I3" s="133"/>
      <c r="J3" s="132" t="s">
        <v>214</v>
      </c>
    </row>
    <row r="4" spans="1:10">
      <c r="A4" s="128"/>
      <c r="B4" s="129"/>
      <c r="J4" s="132" t="s">
        <v>239</v>
      </c>
    </row>
    <row r="5" spans="1:10" ht="15">
      <c r="A5" s="386" t="s">
        <v>236</v>
      </c>
      <c r="B5" s="386"/>
      <c r="C5" s="386"/>
      <c r="D5" s="386"/>
      <c r="E5" s="386"/>
      <c r="F5" s="386"/>
      <c r="G5" s="386"/>
      <c r="H5" s="386"/>
      <c r="I5" s="386"/>
      <c r="J5" s="386"/>
    </row>
    <row r="6" spans="1:10" ht="15">
      <c r="A6" s="386" t="s">
        <v>215</v>
      </c>
      <c r="B6" s="386"/>
      <c r="C6" s="386"/>
      <c r="D6" s="386"/>
      <c r="E6" s="386"/>
      <c r="F6" s="386"/>
      <c r="G6" s="386"/>
      <c r="H6" s="386"/>
      <c r="I6" s="386"/>
      <c r="J6" s="386"/>
    </row>
    <row r="7" spans="1:10" ht="15">
      <c r="A7" s="396" t="s">
        <v>237</v>
      </c>
      <c r="B7" s="396"/>
      <c r="C7" s="396"/>
      <c r="D7" s="396"/>
      <c r="E7" s="396"/>
      <c r="F7" s="396"/>
      <c r="G7" s="396"/>
      <c r="H7" s="396"/>
      <c r="I7" s="396"/>
      <c r="J7" s="396"/>
    </row>
    <row r="8" spans="1:10" ht="15">
      <c r="A8" s="134"/>
      <c r="B8" s="134"/>
      <c r="C8" s="134"/>
      <c r="D8" s="135"/>
      <c r="E8" s="134"/>
      <c r="F8" s="134"/>
      <c r="G8" s="134"/>
      <c r="H8" s="134"/>
      <c r="I8" s="134"/>
      <c r="J8" s="134"/>
    </row>
    <row r="9" spans="1:10" s="140" customFormat="1">
      <c r="A9" s="136"/>
      <c r="B9" s="137"/>
      <c r="C9" s="138"/>
      <c r="D9" s="139"/>
      <c r="E9" s="138"/>
      <c r="F9" s="393" t="s">
        <v>216</v>
      </c>
      <c r="G9" s="394"/>
      <c r="H9" s="394"/>
      <c r="I9" s="394"/>
      <c r="J9" s="395"/>
    </row>
    <row r="10" spans="1:10" s="140" customFormat="1">
      <c r="A10" s="141"/>
      <c r="B10" s="142"/>
      <c r="C10" s="142"/>
      <c r="D10" s="143"/>
      <c r="E10" s="142"/>
      <c r="F10" s="397" t="s">
        <v>217</v>
      </c>
      <c r="G10" s="397" t="s">
        <v>7</v>
      </c>
      <c r="H10" s="397" t="s">
        <v>218</v>
      </c>
      <c r="I10" s="397" t="s">
        <v>9</v>
      </c>
      <c r="J10" s="400" t="s">
        <v>219</v>
      </c>
    </row>
    <row r="11" spans="1:10" s="140" customFormat="1">
      <c r="A11" s="142" t="s">
        <v>0</v>
      </c>
      <c r="B11" s="142" t="s">
        <v>1</v>
      </c>
      <c r="C11" s="144" t="s">
        <v>2</v>
      </c>
      <c r="D11" s="145" t="s">
        <v>3</v>
      </c>
      <c r="E11" s="142" t="s">
        <v>4</v>
      </c>
      <c r="F11" s="398"/>
      <c r="G11" s="398"/>
      <c r="H11" s="398"/>
      <c r="I11" s="398"/>
      <c r="J11" s="400"/>
    </row>
    <row r="12" spans="1:10" s="140" customFormat="1">
      <c r="A12" s="141"/>
      <c r="B12" s="142"/>
      <c r="C12" s="144"/>
      <c r="D12" s="145"/>
      <c r="E12" s="142"/>
      <c r="F12" s="398"/>
      <c r="G12" s="398"/>
      <c r="H12" s="398"/>
      <c r="I12" s="398"/>
      <c r="J12" s="400"/>
    </row>
    <row r="13" spans="1:10" s="140" customFormat="1" ht="24.75" customHeight="1">
      <c r="A13" s="141"/>
      <c r="B13" s="142"/>
      <c r="C13" s="144"/>
      <c r="D13" s="146"/>
      <c r="E13" s="147"/>
      <c r="F13" s="399"/>
      <c r="G13" s="399"/>
      <c r="H13" s="399"/>
      <c r="I13" s="399"/>
      <c r="J13" s="401"/>
    </row>
    <row r="14" spans="1:10" s="140" customFormat="1">
      <c r="A14" s="148"/>
      <c r="B14" s="149"/>
      <c r="C14" s="149"/>
      <c r="D14" s="393" t="s">
        <v>15</v>
      </c>
      <c r="E14" s="394"/>
      <c r="F14" s="394"/>
      <c r="G14" s="394"/>
      <c r="H14" s="394"/>
      <c r="I14" s="395"/>
      <c r="J14" s="150"/>
    </row>
    <row r="15" spans="1:10" s="140" customFormat="1" ht="8.25" customHeight="1">
      <c r="A15" s="151">
        <v>1</v>
      </c>
      <c r="B15" s="151">
        <v>2</v>
      </c>
      <c r="C15" s="151">
        <v>3</v>
      </c>
      <c r="D15" s="152">
        <v>4</v>
      </c>
      <c r="E15" s="151">
        <v>5</v>
      </c>
      <c r="F15" s="151">
        <v>6</v>
      </c>
      <c r="G15" s="151">
        <v>7</v>
      </c>
      <c r="H15" s="151">
        <v>8</v>
      </c>
      <c r="I15" s="151">
        <v>9</v>
      </c>
      <c r="J15" s="153">
        <v>10</v>
      </c>
    </row>
    <row r="16" spans="1:10" s="140" customFormat="1" ht="15.75" thickBot="1">
      <c r="A16" s="154"/>
      <c r="B16" s="155"/>
      <c r="C16" s="156" t="s">
        <v>16</v>
      </c>
      <c r="D16" s="157">
        <f t="shared" ref="D16:J16" si="0">SUM(D18,D29,D33,D36,D45,D48,D55,D64,D67,D77,D81,D86,D96,D110,D114,D127,D133,D138,D117,D74,D42)</f>
        <v>109341</v>
      </c>
      <c r="E16" s="158">
        <f t="shared" si="0"/>
        <v>2325763</v>
      </c>
      <c r="F16" s="158">
        <f t="shared" si="0"/>
        <v>1987681</v>
      </c>
      <c r="G16" s="158">
        <f t="shared" si="0"/>
        <v>1208</v>
      </c>
      <c r="H16" s="158">
        <f t="shared" si="0"/>
        <v>320137</v>
      </c>
      <c r="I16" s="158">
        <f t="shared" si="0"/>
        <v>6260</v>
      </c>
      <c r="J16" s="158">
        <f t="shared" si="0"/>
        <v>10477</v>
      </c>
    </row>
    <row r="17" spans="1:14" s="140" customFormat="1" ht="15">
      <c r="A17" s="159"/>
      <c r="B17" s="160"/>
      <c r="C17" s="161"/>
      <c r="D17" s="162"/>
      <c r="E17" s="163"/>
      <c r="F17" s="163"/>
      <c r="G17" s="163"/>
      <c r="H17" s="163"/>
      <c r="I17" s="163"/>
      <c r="J17" s="164"/>
    </row>
    <row r="18" spans="1:14" s="140" customFormat="1">
      <c r="A18" s="165" t="s">
        <v>18</v>
      </c>
      <c r="B18" s="165"/>
      <c r="C18" s="166" t="s">
        <v>19</v>
      </c>
      <c r="D18" s="167">
        <f t="shared" ref="D18:J18" si="1">SUM(D19:D27)</f>
        <v>19320</v>
      </c>
      <c r="E18" s="168">
        <f t="shared" si="1"/>
        <v>93884</v>
      </c>
      <c r="F18" s="168">
        <f t="shared" si="1"/>
        <v>2083</v>
      </c>
      <c r="G18" s="168">
        <f t="shared" si="1"/>
        <v>98</v>
      </c>
      <c r="H18" s="168">
        <f t="shared" si="1"/>
        <v>85013</v>
      </c>
      <c r="I18" s="168">
        <f t="shared" si="1"/>
        <v>390</v>
      </c>
      <c r="J18" s="168">
        <f t="shared" si="1"/>
        <v>6300</v>
      </c>
    </row>
    <row r="19" spans="1:14" s="140" customFormat="1">
      <c r="A19" s="169"/>
      <c r="B19" s="169" t="s">
        <v>59</v>
      </c>
      <c r="C19" s="170" t="s">
        <v>60</v>
      </c>
      <c r="D19" s="171"/>
      <c r="E19" s="172">
        <f>SUM(F19:J19)</f>
        <v>50</v>
      </c>
      <c r="F19" s="172">
        <v>50</v>
      </c>
      <c r="G19" s="172"/>
      <c r="H19" s="172"/>
      <c r="I19" s="172"/>
      <c r="J19" s="172"/>
    </row>
    <row r="20" spans="1:14" s="140" customFormat="1">
      <c r="A20" s="169"/>
      <c r="B20" s="169" t="s">
        <v>20</v>
      </c>
      <c r="C20" s="170" t="s">
        <v>21</v>
      </c>
      <c r="D20" s="171"/>
      <c r="E20" s="172">
        <f t="shared" ref="E20:E27" si="2">SUM(F20:J20)</f>
        <v>400</v>
      </c>
      <c r="F20" s="172">
        <v>400</v>
      </c>
      <c r="G20" s="172"/>
      <c r="H20" s="172"/>
      <c r="I20" s="172"/>
      <c r="J20" s="172"/>
    </row>
    <row r="21" spans="1:14" s="140" customFormat="1">
      <c r="A21" s="169"/>
      <c r="B21" s="169" t="s">
        <v>46</v>
      </c>
      <c r="C21" s="170" t="s">
        <v>47</v>
      </c>
      <c r="D21" s="171"/>
      <c r="E21" s="172">
        <f t="shared" si="2"/>
        <v>15897</v>
      </c>
      <c r="F21" s="172"/>
      <c r="G21" s="172"/>
      <c r="H21" s="172">
        <v>15897</v>
      </c>
      <c r="I21" s="172"/>
      <c r="J21" s="172"/>
    </row>
    <row r="22" spans="1:14" s="140" customFormat="1">
      <c r="A22" s="169"/>
      <c r="B22" s="169" t="s">
        <v>53</v>
      </c>
      <c r="C22" s="170" t="s">
        <v>54</v>
      </c>
      <c r="D22" s="171">
        <v>220</v>
      </c>
      <c r="E22" s="172">
        <f t="shared" si="2"/>
        <v>4219</v>
      </c>
      <c r="F22" s="172"/>
      <c r="G22" s="172">
        <v>5</v>
      </c>
      <c r="H22" s="172">
        <v>4214</v>
      </c>
      <c r="I22" s="172"/>
      <c r="J22" s="172"/>
    </row>
    <row r="23" spans="1:14" s="140" customFormat="1">
      <c r="A23" s="169"/>
      <c r="B23" s="169" t="s">
        <v>43</v>
      </c>
      <c r="C23" s="170" t="s">
        <v>207</v>
      </c>
      <c r="D23" s="171">
        <v>1076</v>
      </c>
      <c r="E23" s="172">
        <f t="shared" si="2"/>
        <v>10603</v>
      </c>
      <c r="F23" s="172"/>
      <c r="G23" s="172">
        <v>28</v>
      </c>
      <c r="H23" s="172">
        <v>10275</v>
      </c>
      <c r="I23" s="172">
        <v>300</v>
      </c>
      <c r="J23" s="172"/>
    </row>
    <row r="24" spans="1:14" s="140" customFormat="1">
      <c r="A24" s="169"/>
      <c r="B24" s="169" t="s">
        <v>48</v>
      </c>
      <c r="C24" s="170" t="s">
        <v>49</v>
      </c>
      <c r="D24" s="171">
        <v>781</v>
      </c>
      <c r="E24" s="172">
        <f t="shared" si="2"/>
        <v>12562</v>
      </c>
      <c r="F24" s="172"/>
      <c r="G24" s="172">
        <v>20</v>
      </c>
      <c r="H24" s="172">
        <v>12542</v>
      </c>
      <c r="I24" s="172"/>
      <c r="J24" s="172"/>
    </row>
    <row r="25" spans="1:14" s="140" customFormat="1">
      <c r="A25" s="169"/>
      <c r="B25" s="169" t="s">
        <v>50</v>
      </c>
      <c r="C25" s="170" t="s">
        <v>51</v>
      </c>
      <c r="D25" s="171">
        <f>17223+3</f>
        <v>17226</v>
      </c>
      <c r="E25" s="172">
        <f t="shared" si="2"/>
        <v>41200</v>
      </c>
      <c r="F25" s="172"/>
      <c r="G25" s="172">
        <v>30</v>
      </c>
      <c r="H25" s="172">
        <f>36644+4436</f>
        <v>41080</v>
      </c>
      <c r="I25" s="172">
        <v>90</v>
      </c>
      <c r="J25" s="172"/>
    </row>
    <row r="26" spans="1:14" s="140" customFormat="1">
      <c r="A26" s="169"/>
      <c r="B26" s="169" t="s">
        <v>22</v>
      </c>
      <c r="C26" s="173" t="s">
        <v>220</v>
      </c>
      <c r="D26" s="171"/>
      <c r="E26" s="172">
        <f t="shared" si="2"/>
        <v>6300</v>
      </c>
      <c r="F26" s="172"/>
      <c r="G26" s="172"/>
      <c r="H26" s="172"/>
      <c r="I26" s="172"/>
      <c r="J26" s="172">
        <v>6300</v>
      </c>
    </row>
    <row r="27" spans="1:14" s="140" customFormat="1">
      <c r="A27" s="169"/>
      <c r="B27" s="169" t="s">
        <v>24</v>
      </c>
      <c r="C27" s="170" t="s">
        <v>25</v>
      </c>
      <c r="D27" s="171">
        <v>17</v>
      </c>
      <c r="E27" s="172">
        <f t="shared" si="2"/>
        <v>2653</v>
      </c>
      <c r="F27" s="172">
        <v>1633</v>
      </c>
      <c r="G27" s="172">
        <v>15</v>
      </c>
      <c r="H27" s="172">
        <v>1005</v>
      </c>
      <c r="I27" s="172"/>
      <c r="J27" s="172"/>
    </row>
    <row r="28" spans="1:14" s="140" customFormat="1">
      <c r="A28" s="169"/>
      <c r="B28" s="169"/>
      <c r="C28" s="170"/>
      <c r="D28" s="171"/>
      <c r="E28" s="172"/>
      <c r="F28" s="172"/>
      <c r="G28" s="172"/>
      <c r="H28" s="172"/>
      <c r="I28" s="172"/>
      <c r="J28" s="172"/>
    </row>
    <row r="29" spans="1:14" s="140" customFormat="1">
      <c r="A29" s="174" t="s">
        <v>26</v>
      </c>
      <c r="B29" s="174"/>
      <c r="C29" s="175" t="s">
        <v>27</v>
      </c>
      <c r="D29" s="176">
        <f>SUM(D30:D31)</f>
        <v>0</v>
      </c>
      <c r="E29" s="177">
        <f t="shared" ref="E29:J29" si="3">SUM(E30:E31)</f>
        <v>2935</v>
      </c>
      <c r="F29" s="177">
        <f t="shared" si="3"/>
        <v>0</v>
      </c>
      <c r="G29" s="177">
        <f t="shared" si="3"/>
        <v>20</v>
      </c>
      <c r="H29" s="177">
        <f t="shared" si="3"/>
        <v>1755</v>
      </c>
      <c r="I29" s="177">
        <f t="shared" si="3"/>
        <v>60</v>
      </c>
      <c r="J29" s="177">
        <f t="shared" si="3"/>
        <v>1100</v>
      </c>
    </row>
    <row r="30" spans="1:14" s="140" customFormat="1">
      <c r="A30" s="169"/>
      <c r="B30" s="169" t="s">
        <v>65</v>
      </c>
      <c r="C30" s="170" t="s">
        <v>66</v>
      </c>
      <c r="D30" s="171"/>
      <c r="E30" s="172">
        <f>SUM(F30:J30)</f>
        <v>1835</v>
      </c>
      <c r="F30" s="172"/>
      <c r="G30" s="172">
        <v>20</v>
      </c>
      <c r="H30" s="172">
        <v>1755</v>
      </c>
      <c r="I30" s="172">
        <v>60</v>
      </c>
      <c r="J30" s="172"/>
    </row>
    <row r="31" spans="1:14" s="140" customFormat="1" ht="38.25">
      <c r="A31" s="169"/>
      <c r="B31" s="178" t="s">
        <v>28</v>
      </c>
      <c r="C31" s="173" t="s">
        <v>29</v>
      </c>
      <c r="D31" s="171"/>
      <c r="E31" s="172">
        <f>SUM(F31:J31)</f>
        <v>1100</v>
      </c>
      <c r="F31" s="172"/>
      <c r="G31" s="172"/>
      <c r="H31" s="172"/>
      <c r="I31" s="172"/>
      <c r="J31" s="172">
        <v>1100</v>
      </c>
    </row>
    <row r="32" spans="1:14" s="140" customFormat="1">
      <c r="A32" s="169"/>
      <c r="B32" s="178"/>
      <c r="C32" s="173"/>
      <c r="D32" s="171"/>
      <c r="E32" s="172"/>
      <c r="F32" s="172"/>
      <c r="G32" s="172"/>
      <c r="H32" s="172"/>
      <c r="I32" s="172"/>
      <c r="J32" s="172"/>
      <c r="N32" s="140" t="s">
        <v>221</v>
      </c>
    </row>
    <row r="33" spans="1:15" s="140" customFormat="1">
      <c r="A33" s="179">
        <v>500</v>
      </c>
      <c r="B33" s="179"/>
      <c r="C33" s="166" t="s">
        <v>68</v>
      </c>
      <c r="D33" s="167">
        <f t="shared" ref="D33:J33" si="4">D34</f>
        <v>93</v>
      </c>
      <c r="E33" s="168">
        <f t="shared" si="4"/>
        <v>5268</v>
      </c>
      <c r="F33" s="168">
        <f t="shared" si="4"/>
        <v>0</v>
      </c>
      <c r="G33" s="168">
        <f t="shared" si="4"/>
        <v>8</v>
      </c>
      <c r="H33" s="168">
        <f t="shared" si="4"/>
        <v>5180</v>
      </c>
      <c r="I33" s="168">
        <f t="shared" si="4"/>
        <v>80</v>
      </c>
      <c r="J33" s="168">
        <f t="shared" si="4"/>
        <v>0</v>
      </c>
    </row>
    <row r="34" spans="1:15" s="140" customFormat="1">
      <c r="A34" s="180"/>
      <c r="B34" s="180">
        <v>50001</v>
      </c>
      <c r="C34" s="170" t="s">
        <v>69</v>
      </c>
      <c r="D34" s="171">
        <v>93</v>
      </c>
      <c r="E34" s="172">
        <f>SUM(F34:J34)</f>
        <v>5268</v>
      </c>
      <c r="F34" s="172"/>
      <c r="G34" s="172">
        <v>8</v>
      </c>
      <c r="H34" s="172">
        <v>5180</v>
      </c>
      <c r="I34" s="172">
        <v>80</v>
      </c>
      <c r="J34" s="172"/>
      <c r="O34" s="140" t="s">
        <v>120</v>
      </c>
    </row>
    <row r="35" spans="1:15" s="140" customFormat="1">
      <c r="A35" s="169"/>
      <c r="B35" s="178"/>
      <c r="C35" s="173"/>
      <c r="D35" s="171"/>
      <c r="E35" s="172"/>
      <c r="F35" s="172"/>
      <c r="G35" s="172"/>
      <c r="H35" s="172"/>
      <c r="I35" s="172"/>
      <c r="J35" s="172"/>
    </row>
    <row r="36" spans="1:15" s="140" customFormat="1">
      <c r="A36" s="174">
        <v>600</v>
      </c>
      <c r="B36" s="174"/>
      <c r="C36" s="181" t="s">
        <v>30</v>
      </c>
      <c r="D36" s="176">
        <f t="shared" ref="D36:J36" si="5">SUM(D37:D40)</f>
        <v>83</v>
      </c>
      <c r="E36" s="177">
        <f t="shared" si="5"/>
        <v>58957</v>
      </c>
      <c r="F36" s="177">
        <f t="shared" si="5"/>
        <v>50608</v>
      </c>
      <c r="G36" s="177">
        <f t="shared" si="5"/>
        <v>55</v>
      </c>
      <c r="H36" s="177">
        <f t="shared" si="5"/>
        <v>7434</v>
      </c>
      <c r="I36" s="177">
        <f t="shared" si="5"/>
        <v>860</v>
      </c>
      <c r="J36" s="177">
        <f t="shared" si="5"/>
        <v>0</v>
      </c>
    </row>
    <row r="37" spans="1:15" s="140" customFormat="1">
      <c r="A37" s="180"/>
      <c r="B37" s="180">
        <v>60003</v>
      </c>
      <c r="C37" s="182" t="s">
        <v>31</v>
      </c>
      <c r="D37" s="171"/>
      <c r="E37" s="172">
        <f>SUM(F37:J37)</f>
        <v>50458</v>
      </c>
      <c r="F37" s="172">
        <v>50458</v>
      </c>
      <c r="G37" s="172"/>
      <c r="H37" s="172"/>
      <c r="I37" s="172"/>
      <c r="J37" s="172"/>
    </row>
    <row r="38" spans="1:15" s="140" customFormat="1">
      <c r="A38" s="180"/>
      <c r="B38" s="180">
        <v>60031</v>
      </c>
      <c r="C38" s="170" t="s">
        <v>32</v>
      </c>
      <c r="D38" s="171"/>
      <c r="E38" s="172">
        <f>SUM(F38:J38)</f>
        <v>3692</v>
      </c>
      <c r="F38" s="172"/>
      <c r="G38" s="172"/>
      <c r="H38" s="172">
        <v>3132</v>
      </c>
      <c r="I38" s="172">
        <v>560</v>
      </c>
      <c r="J38" s="172"/>
    </row>
    <row r="39" spans="1:15" s="140" customFormat="1">
      <c r="A39" s="180"/>
      <c r="B39" s="180">
        <v>60055</v>
      </c>
      <c r="C39" s="170" t="s">
        <v>72</v>
      </c>
      <c r="D39" s="171">
        <v>3</v>
      </c>
      <c r="E39" s="172">
        <f>SUM(F39:J39)</f>
        <v>4657</v>
      </c>
      <c r="F39" s="172"/>
      <c r="G39" s="172">
        <v>55</v>
      </c>
      <c r="H39" s="172">
        <v>4302</v>
      </c>
      <c r="I39" s="172">
        <v>300</v>
      </c>
      <c r="J39" s="172"/>
    </row>
    <row r="40" spans="1:15" s="140" customFormat="1">
      <c r="A40" s="180"/>
      <c r="B40" s="180">
        <v>60095</v>
      </c>
      <c r="C40" s="183" t="s">
        <v>25</v>
      </c>
      <c r="D40" s="171">
        <v>80</v>
      </c>
      <c r="E40" s="184">
        <f>SUM(F40:J40)</f>
        <v>150</v>
      </c>
      <c r="F40" s="172">
        <v>150</v>
      </c>
      <c r="G40" s="172"/>
      <c r="H40" s="172"/>
      <c r="I40" s="172"/>
      <c r="J40" s="172"/>
    </row>
    <row r="41" spans="1:15" s="140" customFormat="1">
      <c r="A41" s="169"/>
      <c r="B41" s="178"/>
      <c r="C41" s="173"/>
      <c r="D41" s="171"/>
      <c r="E41" s="172"/>
      <c r="F41" s="172"/>
      <c r="G41" s="172"/>
      <c r="H41" s="172"/>
      <c r="I41" s="172"/>
      <c r="J41" s="172"/>
    </row>
    <row r="42" spans="1:15" s="140" customFormat="1">
      <c r="A42" s="174">
        <v>630</v>
      </c>
      <c r="B42" s="174"/>
      <c r="C42" s="181" t="s">
        <v>138</v>
      </c>
      <c r="D42" s="176">
        <f t="shared" ref="D42:J42" si="6">D43</f>
        <v>0</v>
      </c>
      <c r="E42" s="177">
        <f t="shared" si="6"/>
        <v>79</v>
      </c>
      <c r="F42" s="177">
        <f t="shared" si="6"/>
        <v>79</v>
      </c>
      <c r="G42" s="177">
        <f t="shared" si="6"/>
        <v>0</v>
      </c>
      <c r="H42" s="177">
        <f t="shared" si="6"/>
        <v>0</v>
      </c>
      <c r="I42" s="177">
        <f t="shared" si="6"/>
        <v>0</v>
      </c>
      <c r="J42" s="177">
        <f t="shared" si="6"/>
        <v>0</v>
      </c>
    </row>
    <row r="43" spans="1:15" s="140" customFormat="1">
      <c r="A43" s="180"/>
      <c r="B43" s="180">
        <v>63095</v>
      </c>
      <c r="C43" s="183" t="s">
        <v>25</v>
      </c>
      <c r="D43" s="171"/>
      <c r="E43" s="172">
        <f>SUM(F43:J43)</f>
        <v>79</v>
      </c>
      <c r="F43" s="172">
        <v>79</v>
      </c>
      <c r="G43" s="172"/>
      <c r="H43" s="172"/>
      <c r="I43" s="172"/>
      <c r="J43" s="172"/>
    </row>
    <row r="44" spans="1:15" s="140" customFormat="1">
      <c r="A44" s="180"/>
      <c r="B44" s="180"/>
      <c r="C44" s="182"/>
      <c r="D44" s="171"/>
      <c r="E44" s="172"/>
      <c r="F44" s="172" t="s">
        <v>222</v>
      </c>
      <c r="G44" s="172"/>
      <c r="H44" s="172"/>
      <c r="I44" s="172"/>
      <c r="J44" s="172"/>
    </row>
    <row r="45" spans="1:15" s="140" customFormat="1">
      <c r="A45" s="179">
        <v>700</v>
      </c>
      <c r="B45" s="165"/>
      <c r="C45" s="166" t="s">
        <v>56</v>
      </c>
      <c r="D45" s="167">
        <f t="shared" ref="D45:J45" si="7">D46</f>
        <v>58996</v>
      </c>
      <c r="E45" s="168">
        <f t="shared" si="7"/>
        <v>5357</v>
      </c>
      <c r="F45" s="168">
        <f t="shared" si="7"/>
        <v>4372</v>
      </c>
      <c r="G45" s="168">
        <f t="shared" si="7"/>
        <v>0</v>
      </c>
      <c r="H45" s="168">
        <f t="shared" si="7"/>
        <v>985</v>
      </c>
      <c r="I45" s="168">
        <f t="shared" si="7"/>
        <v>0</v>
      </c>
      <c r="J45" s="168">
        <f t="shared" si="7"/>
        <v>0</v>
      </c>
    </row>
    <row r="46" spans="1:15" s="140" customFormat="1">
      <c r="A46" s="180"/>
      <c r="B46" s="169">
        <v>70005</v>
      </c>
      <c r="C46" s="170" t="s">
        <v>57</v>
      </c>
      <c r="D46" s="171">
        <v>58996</v>
      </c>
      <c r="E46" s="172">
        <f>SUM(F46:J46)</f>
        <v>5357</v>
      </c>
      <c r="F46" s="172">
        <v>4372</v>
      </c>
      <c r="G46" s="172"/>
      <c r="H46" s="172">
        <v>985</v>
      </c>
      <c r="I46" s="172"/>
      <c r="J46" s="172"/>
    </row>
    <row r="47" spans="1:15" s="140" customFormat="1">
      <c r="A47" s="169"/>
      <c r="B47" s="178"/>
      <c r="C47" s="173"/>
      <c r="D47" s="171"/>
      <c r="E47" s="172"/>
      <c r="F47" s="172"/>
      <c r="G47" s="172"/>
      <c r="H47" s="172"/>
      <c r="I47" s="172"/>
      <c r="J47" s="172"/>
    </row>
    <row r="48" spans="1:15" s="140" customFormat="1">
      <c r="A48" s="174">
        <v>710</v>
      </c>
      <c r="B48" s="174"/>
      <c r="C48" s="181" t="s">
        <v>33</v>
      </c>
      <c r="D48" s="176">
        <f t="shared" ref="D48:J48" si="8">SUM(D49:D53)</f>
        <v>1094</v>
      </c>
      <c r="E48" s="177">
        <f t="shared" si="8"/>
        <v>24487</v>
      </c>
      <c r="F48" s="177">
        <f t="shared" si="8"/>
        <v>20563</v>
      </c>
      <c r="G48" s="177">
        <f t="shared" si="8"/>
        <v>5</v>
      </c>
      <c r="H48" s="177">
        <f t="shared" si="8"/>
        <v>2982</v>
      </c>
      <c r="I48" s="177">
        <f t="shared" si="8"/>
        <v>270</v>
      </c>
      <c r="J48" s="177">
        <f t="shared" si="8"/>
        <v>667</v>
      </c>
    </row>
    <row r="49" spans="1:10" s="140" customFormat="1">
      <c r="A49" s="180"/>
      <c r="B49" s="169">
        <v>71005</v>
      </c>
      <c r="C49" s="170" t="s">
        <v>34</v>
      </c>
      <c r="D49" s="171">
        <v>22</v>
      </c>
      <c r="E49" s="172">
        <f>SUM(F49:J49)</f>
        <v>0</v>
      </c>
      <c r="F49" s="172"/>
      <c r="G49" s="172"/>
      <c r="H49" s="172"/>
      <c r="I49" s="172"/>
      <c r="J49" s="172"/>
    </row>
    <row r="50" spans="1:10" s="140" customFormat="1">
      <c r="A50" s="180"/>
      <c r="B50" s="169">
        <v>71012</v>
      </c>
      <c r="C50" s="170" t="s">
        <v>61</v>
      </c>
      <c r="D50" s="171">
        <v>1</v>
      </c>
      <c r="E50" s="172">
        <f>SUM(F50:J50)</f>
        <v>7201</v>
      </c>
      <c r="F50" s="172">
        <v>7023</v>
      </c>
      <c r="G50" s="172">
        <v>2</v>
      </c>
      <c r="H50" s="172">
        <v>26</v>
      </c>
      <c r="I50" s="172">
        <v>150</v>
      </c>
      <c r="J50" s="172"/>
    </row>
    <row r="51" spans="1:10" s="140" customFormat="1">
      <c r="A51" s="180"/>
      <c r="B51" s="180">
        <v>71015</v>
      </c>
      <c r="C51" s="170" t="s">
        <v>74</v>
      </c>
      <c r="D51" s="171">
        <f>5+1065</f>
        <v>1070</v>
      </c>
      <c r="E51" s="172">
        <f>SUM(F51:J51)</f>
        <v>16629</v>
      </c>
      <c r="F51" s="172">
        <f>11347+1536</f>
        <v>12883</v>
      </c>
      <c r="G51" s="172">
        <v>3</v>
      </c>
      <c r="H51" s="172">
        <v>2956</v>
      </c>
      <c r="I51" s="172">
        <v>120</v>
      </c>
      <c r="J51" s="172">
        <v>667</v>
      </c>
    </row>
    <row r="52" spans="1:10" s="140" customFormat="1">
      <c r="A52" s="180"/>
      <c r="B52" s="180">
        <v>71035</v>
      </c>
      <c r="C52" s="170" t="s">
        <v>146</v>
      </c>
      <c r="D52" s="171"/>
      <c r="E52" s="172">
        <f>SUM(F52:J52)</f>
        <v>657</v>
      </c>
      <c r="F52" s="172">
        <v>657</v>
      </c>
      <c r="G52" s="172"/>
      <c r="H52" s="172"/>
      <c r="I52" s="172"/>
      <c r="J52" s="172"/>
    </row>
    <row r="53" spans="1:10" s="140" customFormat="1">
      <c r="A53" s="180"/>
      <c r="B53" s="180">
        <v>71095</v>
      </c>
      <c r="C53" s="170" t="s">
        <v>25</v>
      </c>
      <c r="D53" s="171">
        <v>1</v>
      </c>
      <c r="E53" s="172">
        <f>SUM(F53:J53)</f>
        <v>0</v>
      </c>
      <c r="F53" s="172"/>
      <c r="G53" s="172"/>
      <c r="H53" s="172"/>
      <c r="I53" s="172"/>
      <c r="J53" s="172"/>
    </row>
    <row r="54" spans="1:10" s="140" customFormat="1">
      <c r="A54" s="169"/>
      <c r="B54" s="178"/>
      <c r="C54" s="173"/>
      <c r="D54" s="171"/>
      <c r="E54" s="172"/>
      <c r="F54" s="172"/>
      <c r="G54" s="172"/>
      <c r="H54" s="172"/>
      <c r="I54" s="172"/>
      <c r="J54" s="172"/>
    </row>
    <row r="55" spans="1:10" s="140" customFormat="1">
      <c r="A55" s="179">
        <v>750</v>
      </c>
      <c r="B55" s="179"/>
      <c r="C55" s="166" t="s">
        <v>76</v>
      </c>
      <c r="D55" s="167">
        <f>SUM(D56:D62)</f>
        <v>8452</v>
      </c>
      <c r="E55" s="168">
        <f t="shared" ref="E55:J55" si="9">SUM(E56:E61)</f>
        <v>83520</v>
      </c>
      <c r="F55" s="168">
        <f t="shared" si="9"/>
        <v>25593</v>
      </c>
      <c r="G55" s="168">
        <f t="shared" si="9"/>
        <v>64</v>
      </c>
      <c r="H55" s="168">
        <f t="shared" si="9"/>
        <v>53646</v>
      </c>
      <c r="I55" s="168">
        <f t="shared" si="9"/>
        <v>1807</v>
      </c>
      <c r="J55" s="168">
        <f t="shared" si="9"/>
        <v>2410</v>
      </c>
    </row>
    <row r="56" spans="1:10" s="140" customFormat="1">
      <c r="A56" s="180"/>
      <c r="B56" s="180">
        <v>75011</v>
      </c>
      <c r="C56" s="170" t="s">
        <v>132</v>
      </c>
      <c r="D56" s="171">
        <f>8352+70</f>
        <v>8422</v>
      </c>
      <c r="E56" s="172">
        <f t="shared" ref="E56:E61" si="10">SUM(F56:J56)</f>
        <v>76178</v>
      </c>
      <c r="F56" s="172">
        <v>24642</v>
      </c>
      <c r="G56" s="172">
        <v>61</v>
      </c>
      <c r="H56" s="172">
        <v>47421</v>
      </c>
      <c r="I56" s="172">
        <v>1644</v>
      </c>
      <c r="J56" s="172">
        <v>2410</v>
      </c>
    </row>
    <row r="57" spans="1:10" s="140" customFormat="1">
      <c r="A57" s="180"/>
      <c r="B57" s="169">
        <v>75045</v>
      </c>
      <c r="C57" s="185" t="s">
        <v>77</v>
      </c>
      <c r="D57" s="171"/>
      <c r="E57" s="172">
        <f t="shared" si="10"/>
        <v>753</v>
      </c>
      <c r="F57" s="172">
        <v>750</v>
      </c>
      <c r="G57" s="172"/>
      <c r="H57" s="172">
        <v>3</v>
      </c>
      <c r="I57" s="172"/>
      <c r="J57" s="172"/>
    </row>
    <row r="58" spans="1:10" s="140" customFormat="1">
      <c r="A58" s="180"/>
      <c r="B58" s="180">
        <v>75046</v>
      </c>
      <c r="C58" s="170" t="s">
        <v>133</v>
      </c>
      <c r="D58" s="171">
        <v>20</v>
      </c>
      <c r="E58" s="172">
        <f t="shared" si="10"/>
        <v>30</v>
      </c>
      <c r="F58" s="172"/>
      <c r="G58" s="172">
        <v>2</v>
      </c>
      <c r="H58" s="172">
        <v>28</v>
      </c>
      <c r="I58" s="172"/>
      <c r="J58" s="172"/>
    </row>
    <row r="59" spans="1:10" s="140" customFormat="1">
      <c r="A59" s="180"/>
      <c r="B59" s="180">
        <v>75081</v>
      </c>
      <c r="C59" s="170" t="s">
        <v>78</v>
      </c>
      <c r="D59" s="171"/>
      <c r="E59" s="172">
        <f t="shared" si="10"/>
        <v>6358</v>
      </c>
      <c r="F59" s="172"/>
      <c r="G59" s="172">
        <v>1</v>
      </c>
      <c r="H59" s="172">
        <v>6194</v>
      </c>
      <c r="I59" s="172">
        <v>163</v>
      </c>
      <c r="J59" s="172"/>
    </row>
    <row r="60" spans="1:10" s="140" customFormat="1">
      <c r="A60" s="180"/>
      <c r="B60" s="180">
        <v>75087</v>
      </c>
      <c r="C60" s="170" t="s">
        <v>223</v>
      </c>
      <c r="D60" s="171">
        <v>10</v>
      </c>
      <c r="E60" s="172">
        <f t="shared" si="10"/>
        <v>0</v>
      </c>
      <c r="F60" s="172"/>
      <c r="G60" s="172"/>
      <c r="H60" s="172"/>
      <c r="I60" s="172"/>
      <c r="J60" s="172"/>
    </row>
    <row r="61" spans="1:10" s="140" customFormat="1">
      <c r="A61" s="180"/>
      <c r="B61" s="180">
        <v>75084</v>
      </c>
      <c r="C61" s="170" t="s">
        <v>139</v>
      </c>
      <c r="D61" s="171"/>
      <c r="E61" s="172">
        <f t="shared" si="10"/>
        <v>201</v>
      </c>
      <c r="F61" s="172">
        <v>201</v>
      </c>
      <c r="G61" s="172"/>
      <c r="H61" s="172"/>
      <c r="I61" s="172"/>
      <c r="J61" s="172"/>
    </row>
    <row r="62" spans="1:10" s="140" customFormat="1">
      <c r="A62" s="180"/>
      <c r="B62" s="180">
        <v>75095</v>
      </c>
      <c r="C62" s="170" t="s">
        <v>25</v>
      </c>
      <c r="D62" s="171"/>
      <c r="E62" s="172"/>
      <c r="F62" s="172"/>
      <c r="G62" s="172"/>
      <c r="H62" s="172"/>
      <c r="I62" s="172"/>
      <c r="J62" s="172"/>
    </row>
    <row r="63" spans="1:10" s="140" customFormat="1">
      <c r="A63" s="169"/>
      <c r="B63" s="178"/>
      <c r="C63" s="173"/>
      <c r="D63" s="171"/>
      <c r="E63" s="172"/>
      <c r="F63" s="172"/>
      <c r="G63" s="172"/>
      <c r="H63" s="172"/>
      <c r="I63" s="172"/>
      <c r="J63" s="172"/>
    </row>
    <row r="64" spans="1:10" s="140" customFormat="1">
      <c r="A64" s="179">
        <v>752</v>
      </c>
      <c r="B64" s="179"/>
      <c r="C64" s="166" t="s">
        <v>79</v>
      </c>
      <c r="D64" s="167">
        <f t="shared" ref="D64:J64" si="11">D65</f>
        <v>0</v>
      </c>
      <c r="E64" s="168">
        <f t="shared" si="11"/>
        <v>268</v>
      </c>
      <c r="F64" s="168">
        <f t="shared" si="11"/>
        <v>0</v>
      </c>
      <c r="G64" s="168">
        <f t="shared" si="11"/>
        <v>5</v>
      </c>
      <c r="H64" s="168">
        <f t="shared" si="11"/>
        <v>263</v>
      </c>
      <c r="I64" s="168">
        <f t="shared" si="11"/>
        <v>0</v>
      </c>
      <c r="J64" s="168">
        <f t="shared" si="11"/>
        <v>0</v>
      </c>
    </row>
    <row r="65" spans="1:10" s="140" customFormat="1">
      <c r="A65" s="180"/>
      <c r="B65" s="180">
        <v>75212</v>
      </c>
      <c r="C65" s="170" t="s">
        <v>80</v>
      </c>
      <c r="D65" s="171"/>
      <c r="E65" s="172">
        <f>SUM(F65:J65)</f>
        <v>268</v>
      </c>
      <c r="F65" s="172"/>
      <c r="G65" s="172">
        <v>5</v>
      </c>
      <c r="H65" s="172">
        <v>263</v>
      </c>
      <c r="I65" s="172"/>
      <c r="J65" s="172"/>
    </row>
    <row r="66" spans="1:10" s="140" customFormat="1">
      <c r="A66" s="169"/>
      <c r="B66" s="178"/>
      <c r="C66" s="173"/>
      <c r="D66" s="171"/>
      <c r="E66" s="172"/>
      <c r="F66" s="172"/>
      <c r="G66" s="172"/>
      <c r="H66" s="172"/>
      <c r="I66" s="172"/>
      <c r="J66" s="172"/>
    </row>
    <row r="67" spans="1:10" s="140" customFormat="1">
      <c r="A67" s="179">
        <v>754</v>
      </c>
      <c r="B67" s="179"/>
      <c r="C67" s="166" t="s">
        <v>35</v>
      </c>
      <c r="D67" s="167">
        <f t="shared" ref="D67:J67" si="12">SUM(D68:D72)</f>
        <v>336</v>
      </c>
      <c r="E67" s="168">
        <f t="shared" si="12"/>
        <v>172013</v>
      </c>
      <c r="F67" s="168">
        <f t="shared" si="12"/>
        <v>154981</v>
      </c>
      <c r="G67" s="168">
        <f t="shared" si="12"/>
        <v>234</v>
      </c>
      <c r="H67" s="168">
        <f t="shared" si="12"/>
        <v>14432</v>
      </c>
      <c r="I67" s="168">
        <f t="shared" si="12"/>
        <v>2366</v>
      </c>
      <c r="J67" s="168">
        <f t="shared" si="12"/>
        <v>0</v>
      </c>
    </row>
    <row r="68" spans="1:10" s="140" customFormat="1">
      <c r="A68" s="180"/>
      <c r="B68" s="180">
        <v>75410</v>
      </c>
      <c r="C68" s="170" t="s">
        <v>86</v>
      </c>
      <c r="D68" s="171">
        <v>36</v>
      </c>
      <c r="E68" s="172">
        <f>SUM(F68:J68)</f>
        <v>13551</v>
      </c>
      <c r="F68" s="172"/>
      <c r="G68" s="172">
        <v>234</v>
      </c>
      <c r="H68" s="172">
        <f>12879+438</f>
        <v>13317</v>
      </c>
      <c r="I68" s="172"/>
      <c r="J68" s="172"/>
    </row>
    <row r="69" spans="1:10" s="140" customFormat="1">
      <c r="A69" s="180"/>
      <c r="B69" s="180">
        <v>75411</v>
      </c>
      <c r="C69" s="170" t="s">
        <v>87</v>
      </c>
      <c r="D69" s="171">
        <v>300</v>
      </c>
      <c r="E69" s="172">
        <f>SUM(F69:J69)</f>
        <v>156947</v>
      </c>
      <c r="F69" s="172">
        <f>150570+4011</f>
        <v>154581</v>
      </c>
      <c r="G69" s="172"/>
      <c r="H69" s="172"/>
      <c r="I69" s="172">
        <v>2366</v>
      </c>
      <c r="J69" s="172"/>
    </row>
    <row r="70" spans="1:10" s="140" customFormat="1">
      <c r="A70" s="180"/>
      <c r="B70" s="180">
        <v>75414</v>
      </c>
      <c r="C70" s="170" t="s">
        <v>81</v>
      </c>
      <c r="D70" s="171"/>
      <c r="E70" s="172">
        <f>SUM(F70:J70)</f>
        <v>165</v>
      </c>
      <c r="F70" s="172"/>
      <c r="G70" s="172"/>
      <c r="H70" s="172">
        <v>165</v>
      </c>
      <c r="I70" s="172"/>
      <c r="J70" s="172"/>
    </row>
    <row r="71" spans="1:10" s="140" customFormat="1">
      <c r="A71" s="180"/>
      <c r="B71" s="180">
        <v>75415</v>
      </c>
      <c r="C71" s="170" t="s">
        <v>82</v>
      </c>
      <c r="D71" s="171"/>
      <c r="E71" s="172">
        <f>SUM(F71:J71)</f>
        <v>400</v>
      </c>
      <c r="F71" s="172">
        <v>400</v>
      </c>
      <c r="G71" s="172"/>
      <c r="H71" s="172"/>
      <c r="I71" s="172"/>
      <c r="J71" s="172"/>
    </row>
    <row r="72" spans="1:10" s="140" customFormat="1">
      <c r="A72" s="180"/>
      <c r="B72" s="180">
        <v>75421</v>
      </c>
      <c r="C72" s="170" t="s">
        <v>36</v>
      </c>
      <c r="D72" s="171"/>
      <c r="E72" s="172">
        <f>SUM(F72:J72)</f>
        <v>950</v>
      </c>
      <c r="F72" s="172"/>
      <c r="G72" s="172"/>
      <c r="H72" s="172">
        <v>950</v>
      </c>
      <c r="I72" s="172"/>
      <c r="J72" s="172"/>
    </row>
    <row r="73" spans="1:10" s="140" customFormat="1">
      <c r="A73" s="169"/>
      <c r="B73" s="178"/>
      <c r="C73" s="173"/>
      <c r="D73" s="171"/>
      <c r="E73" s="172"/>
      <c r="F73" s="172"/>
      <c r="G73" s="172"/>
      <c r="H73" s="172"/>
      <c r="I73" s="172"/>
      <c r="J73" s="172"/>
    </row>
    <row r="74" spans="1:10" s="140" customFormat="1">
      <c r="A74" s="186">
        <v>755</v>
      </c>
      <c r="B74" s="186"/>
      <c r="C74" s="181" t="s">
        <v>140</v>
      </c>
      <c r="D74" s="167">
        <f t="shared" ref="D74:J74" si="13">D75</f>
        <v>0</v>
      </c>
      <c r="E74" s="168">
        <f t="shared" si="13"/>
        <v>4488</v>
      </c>
      <c r="F74" s="168">
        <f t="shared" si="13"/>
        <v>4488</v>
      </c>
      <c r="G74" s="168">
        <f t="shared" si="13"/>
        <v>0</v>
      </c>
      <c r="H74" s="168">
        <f t="shared" si="13"/>
        <v>0</v>
      </c>
      <c r="I74" s="168">
        <f t="shared" si="13"/>
        <v>0</v>
      </c>
      <c r="J74" s="168">
        <f t="shared" si="13"/>
        <v>0</v>
      </c>
    </row>
    <row r="75" spans="1:10" s="140" customFormat="1">
      <c r="A75" s="187"/>
      <c r="B75" s="188">
        <v>75515</v>
      </c>
      <c r="C75" s="189" t="s">
        <v>141</v>
      </c>
      <c r="D75" s="190"/>
      <c r="E75" s="172">
        <f>SUM(F75:J75)</f>
        <v>4488</v>
      </c>
      <c r="F75" s="184">
        <v>4488</v>
      </c>
      <c r="G75" s="191"/>
      <c r="H75" s="184"/>
      <c r="I75" s="191"/>
      <c r="J75" s="191"/>
    </row>
    <row r="76" spans="1:10" s="140" customFormat="1">
      <c r="A76" s="169"/>
      <c r="B76" s="178"/>
      <c r="C76" s="173"/>
      <c r="D76" s="171"/>
      <c r="E76" s="172"/>
      <c r="F76" s="172"/>
      <c r="G76" s="172"/>
      <c r="H76" s="172"/>
      <c r="I76" s="172"/>
      <c r="J76" s="172"/>
    </row>
    <row r="77" spans="1:10" s="140" customFormat="1">
      <c r="A77" s="186">
        <v>758</v>
      </c>
      <c r="B77" s="186"/>
      <c r="C77" s="181" t="s">
        <v>95</v>
      </c>
      <c r="D77" s="167">
        <f>SUM(D78:D79)</f>
        <v>0</v>
      </c>
      <c r="E77" s="168">
        <f t="shared" ref="E77:J77" si="14">SUM(E78:E79)</f>
        <v>27003</v>
      </c>
      <c r="F77" s="168">
        <f t="shared" si="14"/>
        <v>21069</v>
      </c>
      <c r="G77" s="168">
        <f t="shared" si="14"/>
        <v>0</v>
      </c>
      <c r="H77" s="168">
        <f t="shared" si="14"/>
        <v>5934</v>
      </c>
      <c r="I77" s="168">
        <f t="shared" si="14"/>
        <v>0</v>
      </c>
      <c r="J77" s="168">
        <f t="shared" si="14"/>
        <v>0</v>
      </c>
    </row>
    <row r="78" spans="1:10" s="140" customFormat="1">
      <c r="A78" s="187"/>
      <c r="B78" s="188">
        <v>75814</v>
      </c>
      <c r="C78" s="189" t="s">
        <v>96</v>
      </c>
      <c r="D78" s="190"/>
      <c r="E78" s="172">
        <f>SUM(F78:J78)</f>
        <v>21069</v>
      </c>
      <c r="F78" s="184">
        <v>21069</v>
      </c>
      <c r="G78" s="191"/>
      <c r="H78" s="184"/>
      <c r="I78" s="191"/>
      <c r="J78" s="191"/>
    </row>
    <row r="79" spans="1:10" s="140" customFormat="1">
      <c r="A79" s="187"/>
      <c r="B79" s="188">
        <v>75818</v>
      </c>
      <c r="C79" s="189" t="s">
        <v>142</v>
      </c>
      <c r="D79" s="192"/>
      <c r="E79" s="172">
        <f>SUM(F79:J79)</f>
        <v>5934</v>
      </c>
      <c r="F79" s="184"/>
      <c r="G79" s="191"/>
      <c r="H79" s="184">
        <v>5934</v>
      </c>
      <c r="I79" s="191"/>
      <c r="J79" s="191"/>
    </row>
    <row r="80" spans="1:10" s="140" customFormat="1">
      <c r="A80" s="169"/>
      <c r="B80" s="178"/>
      <c r="C80" s="173"/>
      <c r="D80" s="171"/>
      <c r="E80" s="172"/>
      <c r="F80" s="172"/>
      <c r="G80" s="172"/>
      <c r="H80" s="172"/>
      <c r="I80" s="172"/>
      <c r="J80" s="172"/>
    </row>
    <row r="81" spans="1:14" s="140" customFormat="1">
      <c r="A81" s="179">
        <v>801</v>
      </c>
      <c r="B81" s="179"/>
      <c r="C81" s="166" t="s">
        <v>89</v>
      </c>
      <c r="D81" s="167">
        <f t="shared" ref="D81:J81" si="15">SUM(D82:D84)</f>
        <v>8</v>
      </c>
      <c r="E81" s="168">
        <f t="shared" si="15"/>
        <v>14182</v>
      </c>
      <c r="F81" s="168">
        <f t="shared" si="15"/>
        <v>3045</v>
      </c>
      <c r="G81" s="168">
        <f t="shared" si="15"/>
        <v>234</v>
      </c>
      <c r="H81" s="168">
        <f t="shared" si="15"/>
        <v>10903</v>
      </c>
      <c r="I81" s="168">
        <f t="shared" si="15"/>
        <v>0</v>
      </c>
      <c r="J81" s="168">
        <f t="shared" si="15"/>
        <v>0</v>
      </c>
    </row>
    <row r="82" spans="1:14" s="140" customFormat="1">
      <c r="A82" s="180"/>
      <c r="B82" s="180">
        <v>80136</v>
      </c>
      <c r="C82" s="170" t="s">
        <v>90</v>
      </c>
      <c r="D82" s="171">
        <v>8</v>
      </c>
      <c r="E82" s="172">
        <f>SUM(F82:J82)</f>
        <v>10487</v>
      </c>
      <c r="F82" s="172"/>
      <c r="G82" s="172">
        <v>8</v>
      </c>
      <c r="H82" s="172">
        <v>10479</v>
      </c>
      <c r="I82" s="172"/>
      <c r="J82" s="172"/>
    </row>
    <row r="83" spans="1:14" s="140" customFormat="1">
      <c r="A83" s="180"/>
      <c r="B83" s="180">
        <v>80146</v>
      </c>
      <c r="C83" s="170" t="s">
        <v>91</v>
      </c>
      <c r="D83" s="171"/>
      <c r="E83" s="172">
        <f>SUM(F83:J83)</f>
        <v>3045</v>
      </c>
      <c r="F83" s="172">
        <v>3045</v>
      </c>
      <c r="G83" s="172"/>
      <c r="H83" s="172"/>
      <c r="I83" s="172"/>
      <c r="J83" s="172"/>
    </row>
    <row r="84" spans="1:14" s="140" customFormat="1">
      <c r="A84" s="180"/>
      <c r="B84" s="180">
        <v>80195</v>
      </c>
      <c r="C84" s="170" t="s">
        <v>25</v>
      </c>
      <c r="D84" s="171"/>
      <c r="E84" s="172">
        <f>SUM(F84:J84)</f>
        <v>650</v>
      </c>
      <c r="F84" s="172"/>
      <c r="G84" s="172">
        <v>226</v>
      </c>
      <c r="H84" s="172">
        <v>424</v>
      </c>
      <c r="I84" s="172"/>
      <c r="J84" s="172"/>
    </row>
    <row r="85" spans="1:14" s="140" customFormat="1">
      <c r="A85" s="169"/>
      <c r="B85" s="178"/>
      <c r="C85" s="173"/>
      <c r="D85" s="171"/>
      <c r="E85" s="172"/>
      <c r="F85" s="172"/>
      <c r="G85" s="172"/>
      <c r="H85" s="172"/>
      <c r="I85" s="172"/>
      <c r="J85" s="172"/>
    </row>
    <row r="86" spans="1:14" s="140" customFormat="1">
      <c r="A86" s="186">
        <v>851</v>
      </c>
      <c r="B86" s="186"/>
      <c r="C86" s="181" t="s">
        <v>83</v>
      </c>
      <c r="D86" s="176">
        <f t="shared" ref="D86:J86" si="16">SUM(D87:D94)</f>
        <v>4847</v>
      </c>
      <c r="E86" s="177">
        <f t="shared" si="16"/>
        <v>307870</v>
      </c>
      <c r="F86" s="177">
        <f t="shared" si="16"/>
        <v>192794</v>
      </c>
      <c r="G86" s="177">
        <f t="shared" si="16"/>
        <v>447</v>
      </c>
      <c r="H86" s="177">
        <f t="shared" si="16"/>
        <v>114352</v>
      </c>
      <c r="I86" s="177">
        <f t="shared" si="16"/>
        <v>277</v>
      </c>
      <c r="J86" s="177">
        <f t="shared" si="16"/>
        <v>0</v>
      </c>
    </row>
    <row r="87" spans="1:14" s="140" customFormat="1">
      <c r="A87" s="187"/>
      <c r="B87" s="193">
        <v>85132</v>
      </c>
      <c r="C87" s="194" t="s">
        <v>122</v>
      </c>
      <c r="D87" s="195">
        <v>4532</v>
      </c>
      <c r="E87" s="172">
        <f t="shared" ref="E87:E94" si="17">SUM(F87:J87)</f>
        <v>97967</v>
      </c>
      <c r="F87" s="196"/>
      <c r="G87" s="196">
        <v>110</v>
      </c>
      <c r="H87" s="196">
        <v>97657</v>
      </c>
      <c r="I87" s="196">
        <v>200</v>
      </c>
      <c r="J87" s="196"/>
    </row>
    <row r="88" spans="1:14" s="140" customFormat="1">
      <c r="A88" s="180"/>
      <c r="B88" s="180">
        <v>85133</v>
      </c>
      <c r="C88" s="170" t="s">
        <v>124</v>
      </c>
      <c r="D88" s="171"/>
      <c r="E88" s="172">
        <f t="shared" si="17"/>
        <v>1115</v>
      </c>
      <c r="F88" s="172"/>
      <c r="G88" s="172">
        <v>1</v>
      </c>
      <c r="H88" s="172">
        <v>1114</v>
      </c>
      <c r="I88" s="172"/>
      <c r="J88" s="172"/>
    </row>
    <row r="89" spans="1:14" s="140" customFormat="1">
      <c r="A89" s="180"/>
      <c r="B89" s="180">
        <v>85141</v>
      </c>
      <c r="C89" s="170" t="s">
        <v>84</v>
      </c>
      <c r="D89" s="171"/>
      <c r="E89" s="172">
        <f t="shared" si="17"/>
        <v>152724</v>
      </c>
      <c r="F89" s="172">
        <v>152664</v>
      </c>
      <c r="G89" s="172"/>
      <c r="H89" s="172">
        <v>60</v>
      </c>
      <c r="I89" s="172"/>
      <c r="J89" s="172"/>
    </row>
    <row r="90" spans="1:14" s="140" customFormat="1" ht="25.5">
      <c r="A90" s="180"/>
      <c r="B90" s="180">
        <v>85144</v>
      </c>
      <c r="C90" s="173" t="s">
        <v>135</v>
      </c>
      <c r="D90" s="171"/>
      <c r="E90" s="172">
        <f t="shared" si="17"/>
        <v>172</v>
      </c>
      <c r="F90" s="172"/>
      <c r="G90" s="172"/>
      <c r="H90" s="172">
        <v>172</v>
      </c>
      <c r="I90" s="172"/>
      <c r="J90" s="172"/>
    </row>
    <row r="91" spans="1:14" s="127" customFormat="1" outlineLevel="2">
      <c r="A91" s="49"/>
      <c r="B91" s="49">
        <v>85146</v>
      </c>
      <c r="C91" s="50" t="s">
        <v>210</v>
      </c>
      <c r="D91" s="126"/>
      <c r="E91" s="126">
        <f>H91+I91</f>
        <v>10000</v>
      </c>
      <c r="F91" s="124"/>
      <c r="G91" s="124"/>
      <c r="H91" s="125">
        <v>9923</v>
      </c>
      <c r="I91" s="124">
        <v>77</v>
      </c>
      <c r="J91" s="124"/>
      <c r="K91" s="38"/>
      <c r="L91" s="38"/>
      <c r="M91" s="38"/>
      <c r="N91" s="38"/>
    </row>
    <row r="92" spans="1:14" s="140" customFormat="1" ht="25.5">
      <c r="A92" s="180"/>
      <c r="B92" s="180">
        <v>85156</v>
      </c>
      <c r="C92" s="173" t="s">
        <v>211</v>
      </c>
      <c r="D92" s="171"/>
      <c r="E92" s="172">
        <f t="shared" si="17"/>
        <v>39809</v>
      </c>
      <c r="F92" s="172">
        <v>39809</v>
      </c>
      <c r="G92" s="172"/>
      <c r="H92" s="172"/>
      <c r="I92" s="172"/>
      <c r="J92" s="172"/>
    </row>
    <row r="93" spans="1:14" s="127" customFormat="1" ht="12.75" customHeight="1" outlineLevel="2">
      <c r="A93" s="33"/>
      <c r="B93" s="33">
        <v>85157</v>
      </c>
      <c r="C93" s="34" t="s">
        <v>209</v>
      </c>
      <c r="D93" s="124"/>
      <c r="E93" s="124">
        <f t="shared" si="17"/>
        <v>4911</v>
      </c>
      <c r="F93" s="125"/>
      <c r="G93" s="124"/>
      <c r="H93" s="125">
        <v>4911</v>
      </c>
      <c r="I93" s="124"/>
      <c r="J93" s="124"/>
      <c r="K93" s="38"/>
      <c r="L93" s="38"/>
      <c r="M93" s="38"/>
      <c r="N93" s="38"/>
    </row>
    <row r="94" spans="1:14" s="140" customFormat="1">
      <c r="A94" s="180"/>
      <c r="B94" s="180">
        <v>85195</v>
      </c>
      <c r="C94" s="170" t="s">
        <v>224</v>
      </c>
      <c r="D94" s="171">
        <v>315</v>
      </c>
      <c r="E94" s="172">
        <f t="shared" si="17"/>
        <v>1172</v>
      </c>
      <c r="F94" s="172">
        <v>321</v>
      </c>
      <c r="G94" s="172">
        <v>336</v>
      </c>
      <c r="H94" s="172">
        <v>515</v>
      </c>
      <c r="I94" s="172"/>
      <c r="J94" s="172"/>
    </row>
    <row r="95" spans="1:14" s="140" customFormat="1">
      <c r="A95" s="169"/>
      <c r="B95" s="178"/>
      <c r="C95" s="173"/>
      <c r="D95" s="171"/>
      <c r="E95" s="172"/>
      <c r="F95" s="172"/>
      <c r="G95" s="172"/>
      <c r="H95" s="172"/>
      <c r="I95" s="172"/>
      <c r="J95" s="172"/>
    </row>
    <row r="96" spans="1:14" s="140" customFormat="1">
      <c r="A96" s="186">
        <v>852</v>
      </c>
      <c r="B96" s="186"/>
      <c r="C96" s="181" t="s">
        <v>98</v>
      </c>
      <c r="D96" s="176">
        <f t="shared" ref="D96:J96" si="18">SUM(D97:D108)</f>
        <v>240</v>
      </c>
      <c r="E96" s="177">
        <f t="shared" si="18"/>
        <v>221993</v>
      </c>
      <c r="F96" s="177">
        <f t="shared" si="18"/>
        <v>221954</v>
      </c>
      <c r="G96" s="177">
        <f t="shared" si="18"/>
        <v>0</v>
      </c>
      <c r="H96" s="177">
        <f t="shared" si="18"/>
        <v>39</v>
      </c>
      <c r="I96" s="177">
        <f t="shared" si="18"/>
        <v>0</v>
      </c>
      <c r="J96" s="177">
        <f t="shared" si="18"/>
        <v>0</v>
      </c>
    </row>
    <row r="97" spans="1:10" s="140" customFormat="1">
      <c r="A97" s="180"/>
      <c r="B97" s="180">
        <v>85202</v>
      </c>
      <c r="C97" s="170" t="s">
        <v>99</v>
      </c>
      <c r="D97" s="171">
        <v>15</v>
      </c>
      <c r="E97" s="172">
        <f t="shared" ref="E97:E108" si="19">SUM(F97:J97)</f>
        <v>38381</v>
      </c>
      <c r="F97" s="172">
        <v>38381</v>
      </c>
      <c r="G97" s="172"/>
      <c r="H97" s="172"/>
      <c r="I97" s="172"/>
      <c r="J97" s="172"/>
    </row>
    <row r="98" spans="1:10" s="140" customFormat="1">
      <c r="A98" s="180"/>
      <c r="B98" s="180">
        <v>85203</v>
      </c>
      <c r="C98" s="170" t="s">
        <v>100</v>
      </c>
      <c r="D98" s="171"/>
      <c r="E98" s="172">
        <f t="shared" si="19"/>
        <v>38624</v>
      </c>
      <c r="F98" s="172">
        <v>38624</v>
      </c>
      <c r="G98" s="172"/>
      <c r="H98" s="172"/>
      <c r="I98" s="172"/>
      <c r="J98" s="172"/>
    </row>
    <row r="99" spans="1:10" s="140" customFormat="1">
      <c r="A99" s="180"/>
      <c r="B99" s="197">
        <v>85205</v>
      </c>
      <c r="C99" s="185" t="s">
        <v>101</v>
      </c>
      <c r="D99" s="171"/>
      <c r="E99" s="172">
        <f t="shared" si="19"/>
        <v>1217</v>
      </c>
      <c r="F99" s="172">
        <v>1217</v>
      </c>
      <c r="G99" s="172"/>
      <c r="H99" s="172"/>
      <c r="I99" s="172"/>
      <c r="J99" s="172"/>
    </row>
    <row r="100" spans="1:10" s="140" customFormat="1" ht="51">
      <c r="A100" s="197"/>
      <c r="B100" s="180">
        <v>85213</v>
      </c>
      <c r="C100" s="198" t="s">
        <v>225</v>
      </c>
      <c r="D100" s="171"/>
      <c r="E100" s="172">
        <f t="shared" si="19"/>
        <v>5215</v>
      </c>
      <c r="F100" s="172">
        <v>5215</v>
      </c>
      <c r="G100" s="172"/>
      <c r="H100" s="172"/>
      <c r="I100" s="172"/>
      <c r="J100" s="172"/>
    </row>
    <row r="101" spans="1:10" s="140" customFormat="1" ht="25.5">
      <c r="A101" s="180"/>
      <c r="B101" s="180">
        <v>85214</v>
      </c>
      <c r="C101" s="173" t="s">
        <v>226</v>
      </c>
      <c r="D101" s="171"/>
      <c r="E101" s="172">
        <f t="shared" si="19"/>
        <v>32766</v>
      </c>
      <c r="F101" s="172">
        <v>32766</v>
      </c>
      <c r="G101" s="172"/>
      <c r="H101" s="172"/>
      <c r="I101" s="172"/>
      <c r="J101" s="172"/>
    </row>
    <row r="102" spans="1:10" s="140" customFormat="1">
      <c r="A102" s="180"/>
      <c r="B102" s="197">
        <v>85216</v>
      </c>
      <c r="C102" s="199" t="s">
        <v>104</v>
      </c>
      <c r="D102" s="171"/>
      <c r="E102" s="172">
        <f t="shared" si="19"/>
        <v>51506</v>
      </c>
      <c r="F102" s="172">
        <v>51506</v>
      </c>
      <c r="G102" s="172"/>
      <c r="H102" s="172"/>
      <c r="I102" s="172"/>
      <c r="J102" s="172"/>
    </row>
    <row r="103" spans="1:10" s="140" customFormat="1">
      <c r="A103" s="180"/>
      <c r="B103" s="180">
        <v>85219</v>
      </c>
      <c r="C103" s="170" t="s">
        <v>105</v>
      </c>
      <c r="D103" s="171"/>
      <c r="E103" s="172">
        <f t="shared" si="19"/>
        <v>27259</v>
      </c>
      <c r="F103" s="172">
        <v>27259</v>
      </c>
      <c r="G103" s="172"/>
      <c r="H103" s="172"/>
      <c r="I103" s="172"/>
      <c r="J103" s="172"/>
    </row>
    <row r="104" spans="1:10" s="140" customFormat="1">
      <c r="A104" s="180"/>
      <c r="B104" s="180">
        <v>85228</v>
      </c>
      <c r="C104" s="170" t="s">
        <v>106</v>
      </c>
      <c r="D104" s="171">
        <v>220</v>
      </c>
      <c r="E104" s="172">
        <f t="shared" si="19"/>
        <v>4269</v>
      </c>
      <c r="F104" s="172">
        <v>4269</v>
      </c>
      <c r="G104" s="172"/>
      <c r="H104" s="172"/>
      <c r="I104" s="172"/>
      <c r="J104" s="172"/>
    </row>
    <row r="105" spans="1:10" s="140" customFormat="1">
      <c r="A105" s="180"/>
      <c r="B105" s="200">
        <v>85230</v>
      </c>
      <c r="C105" s="201" t="s">
        <v>107</v>
      </c>
      <c r="D105" s="171"/>
      <c r="E105" s="172">
        <f t="shared" si="19"/>
        <v>22267</v>
      </c>
      <c r="F105" s="172">
        <v>22267</v>
      </c>
      <c r="G105" s="172"/>
      <c r="H105" s="172"/>
      <c r="I105" s="172"/>
      <c r="J105" s="172"/>
    </row>
    <row r="106" spans="1:10" s="140" customFormat="1">
      <c r="A106" s="180"/>
      <c r="B106" s="180">
        <v>85231</v>
      </c>
      <c r="C106" s="185" t="s">
        <v>109</v>
      </c>
      <c r="D106" s="171"/>
      <c r="E106" s="172">
        <f t="shared" si="19"/>
        <v>100</v>
      </c>
      <c r="F106" s="172">
        <v>100</v>
      </c>
      <c r="G106" s="172"/>
      <c r="H106" s="172"/>
      <c r="I106" s="172"/>
      <c r="J106" s="172"/>
    </row>
    <row r="107" spans="1:10" s="140" customFormat="1">
      <c r="A107" s="180"/>
      <c r="B107" s="180">
        <v>85278</v>
      </c>
      <c r="C107" s="185" t="s">
        <v>234</v>
      </c>
      <c r="D107" s="171"/>
      <c r="E107" s="172">
        <f t="shared" si="19"/>
        <v>100</v>
      </c>
      <c r="F107" s="172">
        <v>100</v>
      </c>
      <c r="G107" s="172"/>
      <c r="H107" s="172"/>
      <c r="I107" s="172"/>
      <c r="J107" s="172"/>
    </row>
    <row r="108" spans="1:10" s="140" customFormat="1">
      <c r="A108" s="180"/>
      <c r="B108" s="180">
        <v>85295</v>
      </c>
      <c r="C108" s="170" t="s">
        <v>25</v>
      </c>
      <c r="D108" s="171">
        <v>5</v>
      </c>
      <c r="E108" s="172">
        <f t="shared" si="19"/>
        <v>289</v>
      </c>
      <c r="F108" s="172">
        <v>250</v>
      </c>
      <c r="G108" s="172"/>
      <c r="H108" s="172">
        <v>39</v>
      </c>
      <c r="I108" s="172"/>
      <c r="J108" s="172"/>
    </row>
    <row r="109" spans="1:10" s="140" customFormat="1">
      <c r="A109" s="169"/>
      <c r="B109" s="178"/>
      <c r="C109" s="173"/>
      <c r="D109" s="171"/>
      <c r="E109" s="172"/>
      <c r="F109" s="172"/>
      <c r="G109" s="172"/>
      <c r="H109" s="172"/>
      <c r="I109" s="172"/>
      <c r="J109" s="172"/>
    </row>
    <row r="110" spans="1:10" s="140" customFormat="1">
      <c r="A110" s="179">
        <v>853</v>
      </c>
      <c r="B110" s="179"/>
      <c r="C110" s="166" t="s">
        <v>118</v>
      </c>
      <c r="D110" s="167">
        <f>SUM(D111:D112)</f>
        <v>1470</v>
      </c>
      <c r="E110" s="168">
        <f t="shared" ref="E110:J110" si="20">SUM(E111:E112)</f>
        <v>9399</v>
      </c>
      <c r="F110" s="168">
        <f t="shared" si="20"/>
        <v>8279</v>
      </c>
      <c r="G110" s="168">
        <f t="shared" si="20"/>
        <v>2</v>
      </c>
      <c r="H110" s="168">
        <f t="shared" si="20"/>
        <v>1118</v>
      </c>
      <c r="I110" s="168">
        <f t="shared" si="20"/>
        <v>0</v>
      </c>
      <c r="J110" s="168">
        <f t="shared" si="20"/>
        <v>0</v>
      </c>
    </row>
    <row r="111" spans="1:10" s="140" customFormat="1">
      <c r="A111" s="180"/>
      <c r="B111" s="180">
        <v>85321</v>
      </c>
      <c r="C111" s="170" t="s">
        <v>119</v>
      </c>
      <c r="D111" s="171">
        <v>120</v>
      </c>
      <c r="E111" s="172">
        <f>SUM(F111:J111)</f>
        <v>9399</v>
      </c>
      <c r="F111" s="172">
        <v>8279</v>
      </c>
      <c r="G111" s="172">
        <v>2</v>
      </c>
      <c r="H111" s="172">
        <v>1118</v>
      </c>
      <c r="I111" s="172"/>
      <c r="J111" s="172"/>
    </row>
    <row r="112" spans="1:10" s="140" customFormat="1">
      <c r="A112" s="180"/>
      <c r="B112" s="180">
        <v>85333</v>
      </c>
      <c r="C112" s="202" t="s">
        <v>144</v>
      </c>
      <c r="D112" s="171">
        <v>1350</v>
      </c>
      <c r="E112" s="172">
        <f>SUM(F112:J112)</f>
        <v>0</v>
      </c>
      <c r="F112" s="172"/>
      <c r="G112" s="172"/>
      <c r="H112" s="172"/>
      <c r="I112" s="172"/>
      <c r="J112" s="172"/>
    </row>
    <row r="113" spans="1:10" s="140" customFormat="1">
      <c r="A113" s="169"/>
      <c r="B113" s="178"/>
      <c r="C113" s="173"/>
      <c r="D113" s="171"/>
      <c r="E113" s="172"/>
      <c r="F113" s="172"/>
      <c r="G113" s="172"/>
      <c r="H113" s="172"/>
      <c r="I113" s="172"/>
      <c r="J113" s="172"/>
    </row>
    <row r="114" spans="1:10" s="140" customFormat="1">
      <c r="A114" s="186">
        <v>854</v>
      </c>
      <c r="B114" s="186"/>
      <c r="C114" s="181" t="s">
        <v>92</v>
      </c>
      <c r="D114" s="176">
        <f t="shared" ref="D114:J114" si="21">D115</f>
        <v>0</v>
      </c>
      <c r="E114" s="177">
        <f t="shared" si="21"/>
        <v>2057</v>
      </c>
      <c r="F114" s="177">
        <f t="shared" si="21"/>
        <v>2057</v>
      </c>
      <c r="G114" s="177">
        <f t="shared" si="21"/>
        <v>0</v>
      </c>
      <c r="H114" s="177">
        <f t="shared" si="21"/>
        <v>0</v>
      </c>
      <c r="I114" s="177">
        <f t="shared" si="21"/>
        <v>0</v>
      </c>
      <c r="J114" s="177">
        <f t="shared" si="21"/>
        <v>0</v>
      </c>
    </row>
    <row r="115" spans="1:10" s="140" customFormat="1" ht="25.5">
      <c r="A115" s="180"/>
      <c r="B115" s="180">
        <v>85412</v>
      </c>
      <c r="C115" s="183" t="s">
        <v>93</v>
      </c>
      <c r="D115" s="171"/>
      <c r="E115" s="172">
        <f>SUM(F115:J115)</f>
        <v>2057</v>
      </c>
      <c r="F115" s="172">
        <v>2057</v>
      </c>
      <c r="G115" s="172"/>
      <c r="H115" s="172"/>
      <c r="I115" s="172"/>
      <c r="J115" s="172"/>
    </row>
    <row r="116" spans="1:10" s="140" customFormat="1">
      <c r="A116" s="180"/>
      <c r="B116" s="180"/>
      <c r="C116" s="183"/>
      <c r="D116" s="171"/>
      <c r="E116" s="172"/>
      <c r="F116" s="172"/>
      <c r="G116" s="172"/>
      <c r="H116" s="172"/>
      <c r="I116" s="172"/>
      <c r="J116" s="172"/>
    </row>
    <row r="117" spans="1:10" s="140" customFormat="1">
      <c r="A117" s="186">
        <v>855</v>
      </c>
      <c r="B117" s="186"/>
      <c r="C117" s="181" t="s">
        <v>110</v>
      </c>
      <c r="D117" s="176">
        <f t="shared" ref="D117:J117" si="22">SUM(D118:D125)</f>
        <v>14259</v>
      </c>
      <c r="E117" s="177">
        <f t="shared" si="22"/>
        <v>1276478</v>
      </c>
      <c r="F117" s="177">
        <f t="shared" si="22"/>
        <v>1273898</v>
      </c>
      <c r="G117" s="177">
        <f t="shared" si="22"/>
        <v>0</v>
      </c>
      <c r="H117" s="177">
        <f t="shared" si="22"/>
        <v>2580</v>
      </c>
      <c r="I117" s="177">
        <f t="shared" si="22"/>
        <v>0</v>
      </c>
      <c r="J117" s="177">
        <f t="shared" si="22"/>
        <v>0</v>
      </c>
    </row>
    <row r="118" spans="1:10" s="140" customFormat="1">
      <c r="A118" s="180"/>
      <c r="B118" s="200">
        <v>85501</v>
      </c>
      <c r="C118" s="203" t="s">
        <v>112</v>
      </c>
      <c r="D118" s="171"/>
      <c r="E118" s="172">
        <f t="shared" ref="E118:E125" si="23">SUM(F118:J118)</f>
        <v>673494</v>
      </c>
      <c r="F118" s="172">
        <v>673494</v>
      </c>
      <c r="G118" s="172"/>
      <c r="H118" s="172"/>
      <c r="I118" s="172"/>
      <c r="J118" s="172"/>
    </row>
    <row r="119" spans="1:10" s="140" customFormat="1" ht="38.25">
      <c r="A119" s="180"/>
      <c r="B119" s="200">
        <v>85502</v>
      </c>
      <c r="C119" s="204" t="s">
        <v>166</v>
      </c>
      <c r="D119" s="171">
        <v>14259</v>
      </c>
      <c r="E119" s="172">
        <f t="shared" si="23"/>
        <v>577631</v>
      </c>
      <c r="F119" s="172">
        <v>577631</v>
      </c>
      <c r="G119" s="172"/>
      <c r="H119" s="172"/>
      <c r="I119" s="172"/>
      <c r="J119" s="172"/>
    </row>
    <row r="120" spans="1:10" s="140" customFormat="1">
      <c r="A120" s="180"/>
      <c r="B120" s="200">
        <v>85508</v>
      </c>
      <c r="C120" s="205" t="s">
        <v>114</v>
      </c>
      <c r="D120" s="171"/>
      <c r="E120" s="172">
        <f t="shared" si="23"/>
        <v>7915</v>
      </c>
      <c r="F120" s="172">
        <v>7915</v>
      </c>
      <c r="G120" s="172"/>
      <c r="H120" s="172"/>
      <c r="I120" s="172"/>
      <c r="J120" s="172"/>
    </row>
    <row r="121" spans="1:10" s="140" customFormat="1">
      <c r="A121" s="180"/>
      <c r="B121" s="200">
        <v>85509</v>
      </c>
      <c r="C121" s="205" t="s">
        <v>115</v>
      </c>
      <c r="D121" s="171"/>
      <c r="E121" s="172">
        <f t="shared" si="23"/>
        <v>3303</v>
      </c>
      <c r="F121" s="172">
        <v>3303</v>
      </c>
      <c r="G121" s="172"/>
      <c r="H121" s="172"/>
      <c r="I121" s="172"/>
      <c r="J121" s="172"/>
    </row>
    <row r="122" spans="1:10" s="140" customFormat="1">
      <c r="A122" s="180"/>
      <c r="B122" s="200">
        <v>85510</v>
      </c>
      <c r="C122" s="205" t="s">
        <v>116</v>
      </c>
      <c r="D122" s="171"/>
      <c r="E122" s="172">
        <f t="shared" si="23"/>
        <v>1820</v>
      </c>
      <c r="F122" s="172">
        <v>1820</v>
      </c>
      <c r="G122" s="172"/>
      <c r="H122" s="172"/>
      <c r="I122" s="172"/>
      <c r="J122" s="172"/>
    </row>
    <row r="123" spans="1:10" s="140" customFormat="1" ht="38.25">
      <c r="A123" s="180"/>
      <c r="B123" s="200">
        <v>85513</v>
      </c>
      <c r="C123" s="205" t="s">
        <v>233</v>
      </c>
      <c r="D123" s="171"/>
      <c r="E123" s="172">
        <f t="shared" si="23"/>
        <v>9735</v>
      </c>
      <c r="F123" s="172">
        <v>9735</v>
      </c>
      <c r="G123" s="172"/>
      <c r="H123" s="172"/>
      <c r="I123" s="172"/>
      <c r="J123" s="172"/>
    </row>
    <row r="124" spans="1:10" s="140" customFormat="1" ht="38.25">
      <c r="A124" s="180"/>
      <c r="B124" s="200">
        <v>85515</v>
      </c>
      <c r="C124" s="205" t="s">
        <v>136</v>
      </c>
      <c r="D124" s="171"/>
      <c r="E124" s="172">
        <f t="shared" si="23"/>
        <v>2530</v>
      </c>
      <c r="F124" s="172"/>
      <c r="G124" s="172"/>
      <c r="H124" s="172">
        <v>2530</v>
      </c>
      <c r="I124" s="172"/>
      <c r="J124" s="172"/>
    </row>
    <row r="125" spans="1:10" s="140" customFormat="1">
      <c r="A125" s="180"/>
      <c r="B125" s="200">
        <v>85595</v>
      </c>
      <c r="C125" s="170" t="s">
        <v>25</v>
      </c>
      <c r="D125" s="171"/>
      <c r="E125" s="172">
        <f t="shared" si="23"/>
        <v>50</v>
      </c>
      <c r="F125" s="172"/>
      <c r="G125" s="172"/>
      <c r="H125" s="172">
        <v>50</v>
      </c>
      <c r="I125" s="172"/>
      <c r="J125" s="172"/>
    </row>
    <row r="126" spans="1:10" s="140" customFormat="1">
      <c r="A126" s="169"/>
      <c r="B126" s="178"/>
      <c r="C126" s="173"/>
      <c r="D126" s="171"/>
      <c r="E126" s="172"/>
      <c r="F126" s="172"/>
      <c r="G126" s="172"/>
      <c r="H126" s="172"/>
      <c r="I126" s="172"/>
      <c r="J126" s="172"/>
    </row>
    <row r="127" spans="1:10" s="140" customFormat="1">
      <c r="A127" s="174">
        <v>900</v>
      </c>
      <c r="B127" s="174"/>
      <c r="C127" s="181" t="s">
        <v>37</v>
      </c>
      <c r="D127" s="176">
        <f t="shared" ref="D127:J127" si="24">SUM(D128:D131)</f>
        <v>143</v>
      </c>
      <c r="E127" s="177">
        <f t="shared" si="24"/>
        <v>9807</v>
      </c>
      <c r="F127" s="177">
        <f t="shared" si="24"/>
        <v>3</v>
      </c>
      <c r="G127" s="177">
        <f t="shared" si="24"/>
        <v>16</v>
      </c>
      <c r="H127" s="177">
        <f t="shared" si="24"/>
        <v>9638</v>
      </c>
      <c r="I127" s="177">
        <f t="shared" si="24"/>
        <v>150</v>
      </c>
      <c r="J127" s="177">
        <f t="shared" si="24"/>
        <v>0</v>
      </c>
    </row>
    <row r="128" spans="1:10" s="140" customFormat="1">
      <c r="A128" s="174"/>
      <c r="B128" s="169">
        <v>90005</v>
      </c>
      <c r="C128" s="206" t="s">
        <v>227</v>
      </c>
      <c r="D128" s="171"/>
      <c r="E128" s="172">
        <f>SUM(F128:J128)</f>
        <v>0</v>
      </c>
      <c r="F128" s="171"/>
      <c r="G128" s="172"/>
      <c r="H128" s="172"/>
      <c r="I128" s="172"/>
      <c r="J128" s="172"/>
    </row>
    <row r="129" spans="1:10" s="140" customFormat="1">
      <c r="A129" s="180"/>
      <c r="B129" s="180">
        <v>90014</v>
      </c>
      <c r="C129" s="170" t="s">
        <v>126</v>
      </c>
      <c r="D129" s="171">
        <v>135</v>
      </c>
      <c r="E129" s="172">
        <f>SUM(F129:J129)</f>
        <v>9799</v>
      </c>
      <c r="F129" s="171"/>
      <c r="G129" s="172">
        <v>16</v>
      </c>
      <c r="H129" s="172">
        <f>9143+490</f>
        <v>9633</v>
      </c>
      <c r="I129" s="172">
        <v>150</v>
      </c>
      <c r="J129" s="172"/>
    </row>
    <row r="130" spans="1:10" s="140" customFormat="1">
      <c r="A130" s="180"/>
      <c r="B130" s="180">
        <v>90026</v>
      </c>
      <c r="C130" s="170" t="s">
        <v>208</v>
      </c>
      <c r="D130" s="171">
        <v>7</v>
      </c>
      <c r="E130" s="172">
        <f>SUM(F130:J130)</f>
        <v>3</v>
      </c>
      <c r="F130" s="171">
        <v>3</v>
      </c>
      <c r="G130" s="172"/>
      <c r="H130" s="172"/>
      <c r="I130" s="172"/>
      <c r="J130" s="172"/>
    </row>
    <row r="131" spans="1:10" s="140" customFormat="1">
      <c r="A131" s="180"/>
      <c r="B131" s="180">
        <v>90095</v>
      </c>
      <c r="C131" s="170" t="s">
        <v>25</v>
      </c>
      <c r="D131" s="171">
        <v>1</v>
      </c>
      <c r="E131" s="172">
        <f>SUM(F131:J131)</f>
        <v>5</v>
      </c>
      <c r="F131" s="172"/>
      <c r="G131" s="172"/>
      <c r="H131" s="172">
        <v>5</v>
      </c>
      <c r="I131" s="172"/>
      <c r="J131" s="172"/>
    </row>
    <row r="132" spans="1:10" s="140" customFormat="1">
      <c r="A132" s="169"/>
      <c r="B132" s="178"/>
      <c r="C132" s="173"/>
      <c r="D132" s="171"/>
      <c r="E132" s="172"/>
      <c r="F132" s="172"/>
      <c r="G132" s="172"/>
      <c r="H132" s="172"/>
      <c r="I132" s="172"/>
      <c r="J132" s="172"/>
    </row>
    <row r="133" spans="1:10" s="140" customFormat="1">
      <c r="A133" s="179">
        <v>921</v>
      </c>
      <c r="B133" s="179"/>
      <c r="C133" s="166" t="s">
        <v>128</v>
      </c>
      <c r="D133" s="167">
        <f t="shared" ref="D133:J133" si="25">SUM(D134:D136)</f>
        <v>0</v>
      </c>
      <c r="E133" s="168">
        <f t="shared" si="25"/>
        <v>4708</v>
      </c>
      <c r="F133" s="168">
        <f t="shared" si="25"/>
        <v>815</v>
      </c>
      <c r="G133" s="168">
        <f t="shared" si="25"/>
        <v>10</v>
      </c>
      <c r="H133" s="168">
        <f t="shared" si="25"/>
        <v>3883</v>
      </c>
      <c r="I133" s="168">
        <f t="shared" si="25"/>
        <v>0</v>
      </c>
      <c r="J133" s="168">
        <f t="shared" si="25"/>
        <v>0</v>
      </c>
    </row>
    <row r="134" spans="1:10" s="140" customFormat="1">
      <c r="A134" s="180"/>
      <c r="B134" s="180">
        <v>92120</v>
      </c>
      <c r="C134" s="185" t="s">
        <v>129</v>
      </c>
      <c r="D134" s="171"/>
      <c r="E134" s="172">
        <f>SUM(F134:J134)</f>
        <v>1130</v>
      </c>
      <c r="F134" s="172">
        <v>815</v>
      </c>
      <c r="G134" s="172"/>
      <c r="H134" s="172">
        <v>315</v>
      </c>
      <c r="I134" s="172"/>
      <c r="J134" s="172"/>
    </row>
    <row r="135" spans="1:10" s="140" customFormat="1">
      <c r="A135" s="180"/>
      <c r="B135" s="180">
        <v>92121</v>
      </c>
      <c r="C135" s="170" t="s">
        <v>130</v>
      </c>
      <c r="D135" s="171"/>
      <c r="E135" s="172">
        <f>SUM(F135:J135)</f>
        <v>3578</v>
      </c>
      <c r="F135" s="172"/>
      <c r="G135" s="172">
        <v>10</v>
      </c>
      <c r="H135" s="172">
        <v>3568</v>
      </c>
      <c r="I135" s="172"/>
      <c r="J135" s="172"/>
    </row>
    <row r="136" spans="1:10" s="140" customFormat="1">
      <c r="A136" s="180"/>
      <c r="B136" s="180">
        <v>92195</v>
      </c>
      <c r="C136" s="170" t="s">
        <v>25</v>
      </c>
      <c r="D136" s="171"/>
      <c r="E136" s="172">
        <f>SUM(F136:J136)</f>
        <v>0</v>
      </c>
      <c r="F136" s="172"/>
      <c r="G136" s="172"/>
      <c r="H136" s="172"/>
      <c r="I136" s="172"/>
      <c r="J136" s="172"/>
    </row>
    <row r="137" spans="1:10" s="140" customFormat="1">
      <c r="A137" s="169"/>
      <c r="B137" s="178"/>
      <c r="C137" s="173"/>
      <c r="D137" s="171"/>
      <c r="E137" s="172"/>
      <c r="F137" s="172"/>
      <c r="G137" s="172"/>
      <c r="H137" s="172"/>
      <c r="I137" s="172"/>
      <c r="J137" s="172"/>
    </row>
    <row r="138" spans="1:10" s="140" customFormat="1" ht="25.5">
      <c r="A138" s="187">
        <v>925</v>
      </c>
      <c r="B138" s="187"/>
      <c r="C138" s="207" t="s">
        <v>39</v>
      </c>
      <c r="D138" s="176">
        <f>D140</f>
        <v>0</v>
      </c>
      <c r="E138" s="177">
        <f t="shared" ref="E138:J138" si="26">SUM(E139:E140)</f>
        <v>1010</v>
      </c>
      <c r="F138" s="177">
        <f t="shared" si="26"/>
        <v>1000</v>
      </c>
      <c r="G138" s="177">
        <f t="shared" si="26"/>
        <v>10</v>
      </c>
      <c r="H138" s="177">
        <f t="shared" si="26"/>
        <v>0</v>
      </c>
      <c r="I138" s="177">
        <f t="shared" si="26"/>
        <v>0</v>
      </c>
      <c r="J138" s="177">
        <f t="shared" si="26"/>
        <v>0</v>
      </c>
    </row>
    <row r="139" spans="1:10" s="140" customFormat="1">
      <c r="A139" s="187"/>
      <c r="B139" s="180">
        <v>92502</v>
      </c>
      <c r="C139" s="170" t="s">
        <v>40</v>
      </c>
      <c r="D139" s="208"/>
      <c r="E139" s="172">
        <f>SUM(F139:J139)</f>
        <v>1000</v>
      </c>
      <c r="F139" s="170">
        <v>1000</v>
      </c>
      <c r="G139" s="170"/>
      <c r="H139" s="170"/>
      <c r="I139" s="170"/>
      <c r="J139" s="172"/>
    </row>
    <row r="140" spans="1:10" s="140" customFormat="1">
      <c r="A140" s="209"/>
      <c r="B140" s="180">
        <v>92595</v>
      </c>
      <c r="C140" s="170" t="s">
        <v>25</v>
      </c>
      <c r="D140" s="208"/>
      <c r="E140" s="172">
        <f>SUM(F140:J140)</f>
        <v>10</v>
      </c>
      <c r="F140" s="170"/>
      <c r="G140" s="170">
        <v>10</v>
      </c>
      <c r="H140" s="170"/>
      <c r="I140" s="170"/>
      <c r="J140" s="172"/>
    </row>
    <row r="141" spans="1:10">
      <c r="A141" s="210"/>
      <c r="B141" s="210"/>
      <c r="C141" s="210"/>
      <c r="D141" s="211"/>
      <c r="E141" s="210"/>
      <c r="F141" s="210"/>
      <c r="G141" s="210"/>
      <c r="H141" s="210"/>
      <c r="I141" s="210"/>
      <c r="J141" s="210"/>
    </row>
  </sheetData>
  <autoFilter ref="A1:A141"/>
  <mergeCells count="10">
    <mergeCell ref="D14:I14"/>
    <mergeCell ref="A5:J5"/>
    <mergeCell ref="A6:J6"/>
    <mergeCell ref="A7:J7"/>
    <mergeCell ref="F9:J9"/>
    <mergeCell ref="F10:F13"/>
    <mergeCell ref="G10:G13"/>
    <mergeCell ref="H10:H13"/>
    <mergeCell ref="I10:I13"/>
    <mergeCell ref="J10:J13"/>
  </mergeCells>
  <pageMargins left="0.47244094488188981" right="0.55118110236220474" top="0.51181102362204722" bottom="0.51181102362204722" header="0.51181102362204722" footer="0.51181102362204722"/>
  <pageSetup paperSize="9" fitToHeight="0" orientation="landscape" r:id="rId1"/>
  <headerFooter alignWithMargins="0"/>
  <rowBreaks count="4" manualBreakCount="4">
    <brk id="38" max="9" man="1"/>
    <brk id="72" max="9" man="1"/>
    <brk id="100" max="9" man="1"/>
    <brk id="12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4"/>
  <sheetViews>
    <sheetView tabSelected="1" view="pageBreakPreview" topLeftCell="A34" zoomScale="80" zoomScaleNormal="85" zoomScaleSheetLayoutView="80" workbookViewId="0">
      <selection activeCell="E81" sqref="E81"/>
    </sheetView>
  </sheetViews>
  <sheetFormatPr defaultColWidth="14.42578125" defaultRowHeight="12.75" outlineLevelRow="2"/>
  <cols>
    <col min="1" max="1" width="5" style="235" customWidth="1"/>
    <col min="2" max="2" width="8.140625" style="235" customWidth="1"/>
    <col min="3" max="3" width="58.140625" style="235" customWidth="1"/>
    <col min="4" max="4" width="9.42578125" style="234" customWidth="1"/>
    <col min="5" max="5" width="13.85546875" style="235" customWidth="1"/>
    <col min="6" max="6" width="11.140625" style="235" customWidth="1"/>
    <col min="7" max="7" width="10.42578125" style="235" customWidth="1"/>
    <col min="8" max="8" width="9.42578125" style="235" customWidth="1"/>
    <col min="9" max="9" width="10.5703125" style="235" customWidth="1"/>
    <col min="10" max="10" width="14.5703125" style="235" customWidth="1"/>
    <col min="11" max="11" width="2.28515625" style="235" customWidth="1"/>
    <col min="12" max="16384" width="14.42578125" style="235"/>
  </cols>
  <sheetData>
    <row r="1" spans="1:11">
      <c r="J1" s="132" t="s">
        <v>228</v>
      </c>
    </row>
    <row r="2" spans="1:11">
      <c r="J2" s="132" t="s">
        <v>238</v>
      </c>
    </row>
    <row r="3" spans="1:11">
      <c r="J3" s="132" t="s">
        <v>214</v>
      </c>
    </row>
    <row r="4" spans="1:11">
      <c r="J4" s="132" t="s">
        <v>239</v>
      </c>
    </row>
    <row r="5" spans="1:11">
      <c r="A5" s="405" t="s">
        <v>236</v>
      </c>
      <c r="B5" s="405"/>
      <c r="C5" s="405"/>
      <c r="D5" s="405"/>
      <c r="E5" s="405"/>
      <c r="F5" s="405"/>
      <c r="G5" s="405"/>
      <c r="H5" s="405"/>
      <c r="I5" s="405"/>
      <c r="J5" s="405"/>
    </row>
    <row r="6" spans="1:11">
      <c r="A6" s="405" t="s">
        <v>229</v>
      </c>
      <c r="B6" s="405"/>
      <c r="C6" s="405"/>
      <c r="D6" s="405"/>
      <c r="E6" s="405"/>
      <c r="F6" s="405"/>
      <c r="G6" s="405"/>
      <c r="H6" s="405"/>
      <c r="I6" s="405"/>
      <c r="J6" s="405"/>
    </row>
    <row r="7" spans="1:11" ht="12.75" customHeight="1">
      <c r="A7" s="406" t="s">
        <v>237</v>
      </c>
      <c r="B7" s="406"/>
      <c r="C7" s="406"/>
      <c r="D7" s="406"/>
      <c r="E7" s="406"/>
      <c r="F7" s="406"/>
      <c r="G7" s="406"/>
      <c r="H7" s="406"/>
      <c r="I7" s="406"/>
      <c r="J7" s="406"/>
      <c r="K7" s="233"/>
    </row>
    <row r="8" spans="1:11" ht="39" customHeight="1">
      <c r="A8" s="418" t="s">
        <v>0</v>
      </c>
      <c r="B8" s="418" t="s">
        <v>1</v>
      </c>
      <c r="C8" s="418" t="s">
        <v>2</v>
      </c>
      <c r="D8" s="421" t="s">
        <v>3</v>
      </c>
      <c r="E8" s="418" t="s">
        <v>4</v>
      </c>
      <c r="F8" s="415" t="s">
        <v>5</v>
      </c>
      <c r="G8" s="416"/>
      <c r="H8" s="416"/>
      <c r="I8" s="416"/>
      <c r="J8" s="417"/>
      <c r="K8" s="233"/>
    </row>
    <row r="9" spans="1:11" ht="12.75" customHeight="1">
      <c r="A9" s="419"/>
      <c r="B9" s="419"/>
      <c r="C9" s="419"/>
      <c r="D9" s="422"/>
      <c r="E9" s="419"/>
      <c r="F9" s="424" t="s">
        <v>6</v>
      </c>
      <c r="G9" s="424" t="s">
        <v>7</v>
      </c>
      <c r="H9" s="424" t="s">
        <v>8</v>
      </c>
      <c r="I9" s="424" t="s">
        <v>9</v>
      </c>
      <c r="J9" s="425" t="s">
        <v>10</v>
      </c>
      <c r="K9" s="233"/>
    </row>
    <row r="10" spans="1:11" ht="37.5" customHeight="1">
      <c r="A10" s="419"/>
      <c r="B10" s="419"/>
      <c r="C10" s="419"/>
      <c r="D10" s="423"/>
      <c r="E10" s="420"/>
      <c r="F10" s="419"/>
      <c r="G10" s="419"/>
      <c r="H10" s="419"/>
      <c r="I10" s="419"/>
      <c r="J10" s="419"/>
      <c r="K10" s="233"/>
    </row>
    <row r="11" spans="1:11" ht="13.5" customHeight="1">
      <c r="A11" s="420"/>
      <c r="B11" s="420"/>
      <c r="C11" s="420"/>
      <c r="D11" s="415" t="s">
        <v>15</v>
      </c>
      <c r="E11" s="416"/>
      <c r="F11" s="416"/>
      <c r="G11" s="416"/>
      <c r="H11" s="416"/>
      <c r="I11" s="416"/>
      <c r="J11" s="417"/>
      <c r="K11" s="233"/>
    </row>
    <row r="12" spans="1:11" ht="16.5" customHeight="1">
      <c r="A12" s="236">
        <v>1</v>
      </c>
      <c r="B12" s="236">
        <v>2</v>
      </c>
      <c r="C12" s="236">
        <v>3</v>
      </c>
      <c r="D12" s="237">
        <v>4</v>
      </c>
      <c r="E12" s="236">
        <v>5</v>
      </c>
      <c r="F12" s="236">
        <v>6</v>
      </c>
      <c r="G12" s="236">
        <v>7</v>
      </c>
      <c r="H12" s="236">
        <v>8</v>
      </c>
      <c r="I12" s="236">
        <v>9</v>
      </c>
      <c r="J12" s="236">
        <v>10</v>
      </c>
      <c r="K12" s="233"/>
    </row>
    <row r="13" spans="1:11" ht="21.75" customHeight="1" thickBot="1">
      <c r="A13" s="238"/>
      <c r="B13" s="239"/>
      <c r="C13" s="240" t="s">
        <v>16</v>
      </c>
      <c r="D13" s="241">
        <f>SUM(D15+D40+D44+D50+D54+D58+D65+D69+D73+D77+D81+D97+D102+D111+D142+D146+D150+D154+D158+D163+D203+D224)</f>
        <v>109341</v>
      </c>
      <c r="E13" s="242">
        <f>SUM(E15+E40+E44+E50+E54+E58+E65+E69+E73+E77+E81+E97+E102+E111+E142+E146+E150+E154+E158+E163+E203+E224+E231)</f>
        <v>2325763</v>
      </c>
      <c r="F13" s="242">
        <f>SUM(F15+F40+F44+F50+F54+F58+F65+F69+F73+F77+F81+F97+F102+F111+F142+F146+F150+F154+F158+F163+F203+F224+F231)</f>
        <v>1987681</v>
      </c>
      <c r="G13" s="242">
        <f>SUM(G15+G40+G44+G50+G54+G58+G65+G69+G73+G77+G81+G97+G102+G111+G142+G146+G150+G154+G158+G163+G203+G224)</f>
        <v>1208</v>
      </c>
      <c r="H13" s="242">
        <f>SUM(H15+H40+H44+H50+H54+H58+H65+H69+H73+H77+H81+H97+H102+H111+H142+H146+H150+H154+H158+H163+H203+H224)</f>
        <v>320137</v>
      </c>
      <c r="I13" s="242">
        <f>SUM(I15+I40+I44+I50+I54+I58+I65+I69+I73+I77+I81+I97+I102+I111+I142+I146+I150+I154+I158+I163+I203+I224)</f>
        <v>6260</v>
      </c>
      <c r="J13" s="242">
        <f>SUM(J15+J40+J44+J50+J54+J58+J65+J69+J73+J77+J81+J97+J102+J111+J142+J146+J150+J154+J158+J163+J203+J224)</f>
        <v>10477</v>
      </c>
      <c r="K13" s="243"/>
    </row>
    <row r="14" spans="1:11" ht="12.75" customHeight="1">
      <c r="A14" s="244"/>
      <c r="B14" s="245"/>
      <c r="C14" s="246"/>
      <c r="D14" s="247"/>
      <c r="E14" s="248"/>
      <c r="F14" s="248"/>
      <c r="G14" s="248"/>
      <c r="H14" s="248"/>
      <c r="I14" s="248"/>
      <c r="J14" s="249"/>
      <c r="K14" s="252"/>
    </row>
    <row r="15" spans="1:11" s="234" customFormat="1" ht="25.5" customHeight="1" outlineLevel="1">
      <c r="A15" s="253"/>
      <c r="B15" s="254"/>
      <c r="C15" s="255" t="s">
        <v>17</v>
      </c>
      <c r="D15" s="256">
        <f>D16+D21+D24+D29+D33+D37</f>
        <v>109</v>
      </c>
      <c r="E15" s="256">
        <f>F15+G15+H15+I15+J15</f>
        <v>64801</v>
      </c>
      <c r="F15" s="256">
        <f>F16+F21+F24+F29+F33+F37</f>
        <v>53644</v>
      </c>
      <c r="G15" s="256">
        <f t="shared" ref="G15:J15" si="0">G16+G21+G24+G29+G33+G37</f>
        <v>0</v>
      </c>
      <c r="H15" s="256">
        <f t="shared" si="0"/>
        <v>3197</v>
      </c>
      <c r="I15" s="256">
        <f t="shared" si="0"/>
        <v>560</v>
      </c>
      <c r="J15" s="256">
        <f t="shared" si="0"/>
        <v>7400</v>
      </c>
      <c r="K15" s="257"/>
    </row>
    <row r="16" spans="1:11" s="234" customFormat="1" ht="12.75" customHeight="1" outlineLevel="1">
      <c r="A16" s="258" t="s">
        <v>18</v>
      </c>
      <c r="B16" s="258"/>
      <c r="C16" s="259" t="s">
        <v>19</v>
      </c>
      <c r="D16" s="260">
        <f>SUM(D17:D19)</f>
        <v>0</v>
      </c>
      <c r="E16" s="260">
        <f t="shared" ref="E16:E19" si="1">F16+G16+H16+I16+J16</f>
        <v>8393</v>
      </c>
      <c r="F16" s="260">
        <f t="shared" ref="F16:J16" si="2">SUM(F17:F19)</f>
        <v>2033</v>
      </c>
      <c r="G16" s="260">
        <f t="shared" si="2"/>
        <v>0</v>
      </c>
      <c r="H16" s="260">
        <f t="shared" si="2"/>
        <v>60</v>
      </c>
      <c r="I16" s="260">
        <f t="shared" si="2"/>
        <v>0</v>
      </c>
      <c r="J16" s="260">
        <f t="shared" si="2"/>
        <v>6300</v>
      </c>
      <c r="K16" s="261"/>
    </row>
    <row r="17" spans="1:11" s="234" customFormat="1" ht="12.75" customHeight="1" outlineLevel="2">
      <c r="A17" s="262"/>
      <c r="B17" s="262" t="s">
        <v>20</v>
      </c>
      <c r="C17" s="263" t="s">
        <v>21</v>
      </c>
      <c r="D17" s="264"/>
      <c r="E17" s="265">
        <f t="shared" si="1"/>
        <v>400</v>
      </c>
      <c r="F17" s="250">
        <v>400</v>
      </c>
      <c r="G17" s="264"/>
      <c r="H17" s="250"/>
      <c r="I17" s="264"/>
      <c r="J17" s="264"/>
      <c r="K17" s="266"/>
    </row>
    <row r="18" spans="1:11" s="234" customFormat="1" ht="13.5" customHeight="1" outlineLevel="2">
      <c r="A18" s="262"/>
      <c r="B18" s="262" t="s">
        <v>22</v>
      </c>
      <c r="C18" s="267" t="s">
        <v>23</v>
      </c>
      <c r="D18" s="264"/>
      <c r="E18" s="265">
        <f t="shared" si="1"/>
        <v>6300</v>
      </c>
      <c r="F18" s="250"/>
      <c r="G18" s="264"/>
      <c r="H18" s="250"/>
      <c r="I18" s="264"/>
      <c r="J18" s="264">
        <v>6300</v>
      </c>
      <c r="K18" s="266"/>
    </row>
    <row r="19" spans="1:11" s="234" customFormat="1" ht="12.75" customHeight="1" outlineLevel="2">
      <c r="A19" s="262"/>
      <c r="B19" s="262" t="s">
        <v>24</v>
      </c>
      <c r="C19" s="263" t="s">
        <v>25</v>
      </c>
      <c r="D19" s="264"/>
      <c r="E19" s="265">
        <f t="shared" si="1"/>
        <v>1693</v>
      </c>
      <c r="F19" s="250">
        <v>1633</v>
      </c>
      <c r="G19" s="264"/>
      <c r="H19" s="250">
        <v>60</v>
      </c>
      <c r="I19" s="264"/>
      <c r="J19" s="264"/>
      <c r="K19" s="266"/>
    </row>
    <row r="20" spans="1:11" s="234" customFormat="1" outlineLevel="2">
      <c r="A20" s="262"/>
      <c r="B20" s="262"/>
      <c r="C20" s="263"/>
      <c r="D20" s="264"/>
      <c r="E20" s="264"/>
      <c r="F20" s="250"/>
      <c r="G20" s="264"/>
      <c r="H20" s="250"/>
      <c r="I20" s="264"/>
      <c r="J20" s="264"/>
      <c r="K20" s="266"/>
    </row>
    <row r="21" spans="1:11" s="234" customFormat="1" ht="12.75" customHeight="1" outlineLevel="2">
      <c r="A21" s="262" t="s">
        <v>26</v>
      </c>
      <c r="B21" s="262"/>
      <c r="C21" s="263" t="s">
        <v>27</v>
      </c>
      <c r="D21" s="264"/>
      <c r="E21" s="264">
        <f>E22</f>
        <v>1100</v>
      </c>
      <c r="F21" s="250">
        <f t="shared" ref="F21:J21" si="3">F22</f>
        <v>0</v>
      </c>
      <c r="G21" s="264">
        <f t="shared" si="3"/>
        <v>0</v>
      </c>
      <c r="H21" s="250">
        <f t="shared" si="3"/>
        <v>0</v>
      </c>
      <c r="I21" s="264">
        <f t="shared" si="3"/>
        <v>0</v>
      </c>
      <c r="J21" s="264">
        <f t="shared" si="3"/>
        <v>1100</v>
      </c>
      <c r="K21" s="266"/>
    </row>
    <row r="22" spans="1:11" s="234" customFormat="1" ht="51" customHeight="1" outlineLevel="2">
      <c r="A22" s="262"/>
      <c r="B22" s="268" t="s">
        <v>28</v>
      </c>
      <c r="C22" s="263" t="s">
        <v>29</v>
      </c>
      <c r="D22" s="264"/>
      <c r="E22" s="265">
        <f t="shared" ref="E22" si="4">F22+G22+H22+I22+J22</f>
        <v>1100</v>
      </c>
      <c r="F22" s="250"/>
      <c r="G22" s="264"/>
      <c r="H22" s="250"/>
      <c r="I22" s="264"/>
      <c r="J22" s="264">
        <v>1100</v>
      </c>
      <c r="K22" s="266"/>
    </row>
    <row r="23" spans="1:11" s="234" customFormat="1" ht="9.75" customHeight="1" outlineLevel="2">
      <c r="A23" s="262"/>
      <c r="B23" s="268"/>
      <c r="C23" s="263"/>
      <c r="D23" s="264"/>
      <c r="E23" s="265"/>
      <c r="F23" s="250"/>
      <c r="G23" s="264"/>
      <c r="H23" s="250"/>
      <c r="I23" s="264"/>
      <c r="J23" s="264"/>
      <c r="K23" s="266"/>
    </row>
    <row r="24" spans="1:11" s="234" customFormat="1" ht="12.75" customHeight="1" outlineLevel="2">
      <c r="A24" s="262">
        <v>600</v>
      </c>
      <c r="B24" s="262"/>
      <c r="C24" s="270" t="s">
        <v>30</v>
      </c>
      <c r="D24" s="264">
        <f>SUM(D25:D27)</f>
        <v>80</v>
      </c>
      <c r="E24" s="264">
        <f t="shared" ref="E24:J24" si="5">SUM(E25:E27)</f>
        <v>54300</v>
      </c>
      <c r="F24" s="250">
        <f t="shared" si="5"/>
        <v>50608</v>
      </c>
      <c r="G24" s="264">
        <f t="shared" si="5"/>
        <v>0</v>
      </c>
      <c r="H24" s="250">
        <f t="shared" si="5"/>
        <v>3132</v>
      </c>
      <c r="I24" s="264">
        <f t="shared" si="5"/>
        <v>560</v>
      </c>
      <c r="J24" s="264">
        <f t="shared" si="5"/>
        <v>0</v>
      </c>
      <c r="K24" s="266"/>
    </row>
    <row r="25" spans="1:11" s="234" customFormat="1" ht="18.75" customHeight="1" outlineLevel="2">
      <c r="A25" s="262"/>
      <c r="B25" s="268">
        <v>60003</v>
      </c>
      <c r="C25" s="271" t="s">
        <v>31</v>
      </c>
      <c r="D25" s="272"/>
      <c r="E25" s="273">
        <f t="shared" ref="E25:E27" si="6">F25+G25+H25+I25+J25</f>
        <v>50458</v>
      </c>
      <c r="F25" s="274">
        <v>50458</v>
      </c>
      <c r="G25" s="272"/>
      <c r="H25" s="274"/>
      <c r="I25" s="272"/>
      <c r="J25" s="272"/>
      <c r="K25" s="266"/>
    </row>
    <row r="26" spans="1:11" s="234" customFormat="1" ht="12.75" customHeight="1" outlineLevel="2">
      <c r="A26" s="262"/>
      <c r="B26" s="262">
        <v>60031</v>
      </c>
      <c r="C26" s="263" t="s">
        <v>32</v>
      </c>
      <c r="D26" s="264"/>
      <c r="E26" s="265">
        <f t="shared" si="6"/>
        <v>3692</v>
      </c>
      <c r="F26" s="250"/>
      <c r="G26" s="264"/>
      <c r="H26" s="250">
        <v>3132</v>
      </c>
      <c r="I26" s="264">
        <v>560</v>
      </c>
      <c r="J26" s="264"/>
      <c r="K26" s="266"/>
    </row>
    <row r="27" spans="1:11" s="234" customFormat="1" ht="12.75" customHeight="1" outlineLevel="2">
      <c r="A27" s="262"/>
      <c r="B27" s="262">
        <v>60095</v>
      </c>
      <c r="C27" s="263" t="s">
        <v>25</v>
      </c>
      <c r="D27" s="264">
        <v>80</v>
      </c>
      <c r="E27" s="265">
        <f t="shared" si="6"/>
        <v>150</v>
      </c>
      <c r="F27" s="250">
        <v>150</v>
      </c>
      <c r="G27" s="264"/>
      <c r="H27" s="250"/>
      <c r="I27" s="264"/>
      <c r="J27" s="264"/>
      <c r="K27" s="266"/>
    </row>
    <row r="28" spans="1:11" s="234" customFormat="1" ht="12" customHeight="1" outlineLevel="2">
      <c r="A28" s="262"/>
      <c r="B28" s="262"/>
      <c r="C28" s="263"/>
      <c r="D28" s="264"/>
      <c r="E28" s="264"/>
      <c r="F28" s="250"/>
      <c r="G28" s="264"/>
      <c r="H28" s="250"/>
      <c r="I28" s="264"/>
      <c r="J28" s="264"/>
      <c r="K28" s="266"/>
    </row>
    <row r="29" spans="1:11" s="234" customFormat="1" ht="12.75" customHeight="1" outlineLevel="2">
      <c r="A29" s="262">
        <v>710</v>
      </c>
      <c r="B29" s="262"/>
      <c r="C29" s="270" t="s">
        <v>33</v>
      </c>
      <c r="D29" s="264">
        <f>D30</f>
        <v>22</v>
      </c>
      <c r="E29" s="264">
        <f t="shared" ref="E29:J29" si="7">E30</f>
        <v>0</v>
      </c>
      <c r="F29" s="250">
        <f t="shared" si="7"/>
        <v>0</v>
      </c>
      <c r="G29" s="264">
        <f t="shared" si="7"/>
        <v>0</v>
      </c>
      <c r="H29" s="250">
        <f t="shared" si="7"/>
        <v>0</v>
      </c>
      <c r="I29" s="264">
        <f t="shared" si="7"/>
        <v>0</v>
      </c>
      <c r="J29" s="264">
        <f t="shared" si="7"/>
        <v>0</v>
      </c>
      <c r="K29" s="266"/>
    </row>
    <row r="30" spans="1:11" s="281" customFormat="1" ht="12.75" customHeight="1" outlineLevel="2">
      <c r="A30" s="275"/>
      <c r="B30" s="275">
        <v>71005</v>
      </c>
      <c r="C30" s="276" t="s">
        <v>34</v>
      </c>
      <c r="D30" s="277">
        <v>22</v>
      </c>
      <c r="E30" s="278">
        <f>F30+G30+H30+I30+J30</f>
        <v>0</v>
      </c>
      <c r="F30" s="279">
        <v>0</v>
      </c>
      <c r="G30" s="277"/>
      <c r="H30" s="279"/>
      <c r="I30" s="277"/>
      <c r="J30" s="277"/>
      <c r="K30" s="280"/>
    </row>
    <row r="31" spans="1:11" s="234" customFormat="1" ht="8.25" customHeight="1" outlineLevel="2">
      <c r="A31" s="262"/>
      <c r="B31" s="262"/>
      <c r="C31" s="263"/>
      <c r="D31" s="264"/>
      <c r="E31" s="264"/>
      <c r="F31" s="264"/>
      <c r="G31" s="264"/>
      <c r="H31" s="250"/>
      <c r="I31" s="264"/>
      <c r="J31" s="264"/>
      <c r="K31" s="266"/>
    </row>
    <row r="32" spans="1:11" s="234" customFormat="1" ht="8.25" customHeight="1" outlineLevel="2">
      <c r="A32" s="262"/>
      <c r="B32" s="262"/>
      <c r="C32" s="263"/>
      <c r="D32" s="264"/>
      <c r="E32" s="264"/>
      <c r="F32" s="264"/>
      <c r="G32" s="264"/>
      <c r="H32" s="250"/>
      <c r="I32" s="264"/>
      <c r="J32" s="264"/>
      <c r="K32" s="266"/>
    </row>
    <row r="33" spans="1:11" s="234" customFormat="1" ht="12.75" customHeight="1" outlineLevel="2">
      <c r="A33" s="262">
        <v>900</v>
      </c>
      <c r="B33" s="262"/>
      <c r="C33" s="270" t="s">
        <v>37</v>
      </c>
      <c r="D33" s="264">
        <f>D34+D35</f>
        <v>7</v>
      </c>
      <c r="E33" s="264">
        <f t="shared" ref="E33:J33" si="8">E34+E35</f>
        <v>8</v>
      </c>
      <c r="F33" s="264">
        <f t="shared" si="8"/>
        <v>3</v>
      </c>
      <c r="G33" s="264">
        <f t="shared" si="8"/>
        <v>0</v>
      </c>
      <c r="H33" s="264">
        <f t="shared" si="8"/>
        <v>5</v>
      </c>
      <c r="I33" s="264">
        <f t="shared" si="8"/>
        <v>0</v>
      </c>
      <c r="J33" s="264">
        <f t="shared" si="8"/>
        <v>0</v>
      </c>
      <c r="K33" s="266"/>
    </row>
    <row r="34" spans="1:11" s="234" customFormat="1" ht="25.5" customHeight="1" outlineLevel="2">
      <c r="A34" s="262"/>
      <c r="B34" s="268">
        <v>90026</v>
      </c>
      <c r="C34" s="270" t="s">
        <v>208</v>
      </c>
      <c r="D34" s="264">
        <v>7</v>
      </c>
      <c r="E34" s="265">
        <f t="shared" ref="E34:E35" si="9">F34+G34+H34+I34+J34</f>
        <v>3</v>
      </c>
      <c r="F34" s="250">
        <v>3</v>
      </c>
      <c r="G34" s="264"/>
      <c r="H34" s="250"/>
      <c r="I34" s="264"/>
      <c r="J34" s="264"/>
      <c r="K34" s="266"/>
    </row>
    <row r="35" spans="1:11" s="234" customFormat="1" ht="12.75" customHeight="1" outlineLevel="2">
      <c r="A35" s="262"/>
      <c r="B35" s="262">
        <v>90095</v>
      </c>
      <c r="C35" s="263" t="s">
        <v>25</v>
      </c>
      <c r="D35" s="264"/>
      <c r="E35" s="265">
        <f t="shared" si="9"/>
        <v>5</v>
      </c>
      <c r="F35" s="250">
        <v>0</v>
      </c>
      <c r="G35" s="264"/>
      <c r="H35" s="250">
        <v>5</v>
      </c>
      <c r="I35" s="264"/>
      <c r="J35" s="264"/>
      <c r="K35" s="266"/>
    </row>
    <row r="36" spans="1:11" s="234" customFormat="1" ht="8.25" customHeight="1" outlineLevel="2">
      <c r="A36" s="262"/>
      <c r="B36" s="262"/>
      <c r="C36" s="263"/>
      <c r="D36" s="264"/>
      <c r="E36" s="264"/>
      <c r="F36" s="250"/>
      <c r="G36" s="264"/>
      <c r="H36" s="250"/>
      <c r="I36" s="264"/>
      <c r="J36" s="264"/>
      <c r="K36" s="266"/>
    </row>
    <row r="37" spans="1:11" s="234" customFormat="1" ht="25.5" customHeight="1" outlineLevel="2">
      <c r="A37" s="282">
        <v>925</v>
      </c>
      <c r="B37" s="262"/>
      <c r="C37" s="283" t="s">
        <v>39</v>
      </c>
      <c r="D37" s="264"/>
      <c r="E37" s="264">
        <f>E38</f>
        <v>1000</v>
      </c>
      <c r="F37" s="250">
        <f t="shared" ref="F37:J37" si="10">F38</f>
        <v>1000</v>
      </c>
      <c r="G37" s="264">
        <f t="shared" si="10"/>
        <v>0</v>
      </c>
      <c r="H37" s="250">
        <f t="shared" si="10"/>
        <v>0</v>
      </c>
      <c r="I37" s="264">
        <f t="shared" si="10"/>
        <v>0</v>
      </c>
      <c r="J37" s="264">
        <f t="shared" si="10"/>
        <v>0</v>
      </c>
      <c r="K37" s="266"/>
    </row>
    <row r="38" spans="1:11" s="234" customFormat="1" ht="12.75" customHeight="1" outlineLevel="2">
      <c r="A38" s="262"/>
      <c r="B38" s="262">
        <v>92502</v>
      </c>
      <c r="C38" s="263" t="s">
        <v>40</v>
      </c>
      <c r="D38" s="264"/>
      <c r="E38" s="265">
        <f>F38+G38+H38+I38+J38</f>
        <v>1000</v>
      </c>
      <c r="F38" s="250">
        <v>1000</v>
      </c>
      <c r="G38" s="264"/>
      <c r="H38" s="250"/>
      <c r="I38" s="264"/>
      <c r="J38" s="264"/>
      <c r="K38" s="266"/>
    </row>
    <row r="39" spans="1:11" ht="8.25" customHeight="1" outlineLevel="2">
      <c r="A39" s="284"/>
      <c r="B39" s="284"/>
      <c r="C39" s="285"/>
      <c r="D39" s="250"/>
      <c r="E39" s="251"/>
      <c r="F39" s="251"/>
      <c r="G39" s="251"/>
      <c r="H39" s="251"/>
      <c r="I39" s="251"/>
      <c r="J39" s="251"/>
      <c r="K39" s="233"/>
    </row>
    <row r="40" spans="1:11" s="234" customFormat="1" ht="12.75" customHeight="1" outlineLevel="2">
      <c r="A40" s="286"/>
      <c r="B40" s="254"/>
      <c r="C40" s="255" t="s">
        <v>42</v>
      </c>
      <c r="D40" s="256">
        <f t="shared" ref="D40:D41" si="11">D41</f>
        <v>1076</v>
      </c>
      <c r="E40" s="256">
        <f>F40+G40+H40+I40+J40</f>
        <v>10603</v>
      </c>
      <c r="F40" s="256">
        <f t="shared" ref="F40:J41" si="12">F41</f>
        <v>0</v>
      </c>
      <c r="G40" s="256">
        <f t="shared" si="12"/>
        <v>28</v>
      </c>
      <c r="H40" s="256">
        <f t="shared" si="12"/>
        <v>10275</v>
      </c>
      <c r="I40" s="256">
        <f t="shared" si="12"/>
        <v>300</v>
      </c>
      <c r="J40" s="256">
        <f t="shared" si="12"/>
        <v>0</v>
      </c>
      <c r="K40" s="257"/>
    </row>
    <row r="41" spans="1:11" s="234" customFormat="1" ht="12.75" customHeight="1" outlineLevel="2">
      <c r="A41" s="258" t="s">
        <v>18</v>
      </c>
      <c r="B41" s="258"/>
      <c r="C41" s="259" t="s">
        <v>19</v>
      </c>
      <c r="D41" s="260">
        <f t="shared" si="11"/>
        <v>1076</v>
      </c>
      <c r="E41" s="260">
        <f>E42</f>
        <v>10603</v>
      </c>
      <c r="F41" s="260">
        <f t="shared" si="12"/>
        <v>0</v>
      </c>
      <c r="G41" s="260">
        <f t="shared" si="12"/>
        <v>28</v>
      </c>
      <c r="H41" s="260">
        <f t="shared" si="12"/>
        <v>10275</v>
      </c>
      <c r="I41" s="260">
        <f t="shared" si="12"/>
        <v>300</v>
      </c>
      <c r="J41" s="260">
        <f t="shared" si="12"/>
        <v>0</v>
      </c>
      <c r="K41" s="261"/>
    </row>
    <row r="42" spans="1:11" s="234" customFormat="1" ht="24.75" customHeight="1" outlineLevel="2">
      <c r="A42" s="262"/>
      <c r="B42" s="262" t="s">
        <v>43</v>
      </c>
      <c r="C42" s="263" t="s">
        <v>44</v>
      </c>
      <c r="D42" s="264">
        <v>1076</v>
      </c>
      <c r="E42" s="265">
        <f>F42+G42+H42+I42+J42</f>
        <v>10603</v>
      </c>
      <c r="F42" s="264"/>
      <c r="G42" s="264">
        <v>28</v>
      </c>
      <c r="H42" s="250">
        <f>9205+333+737</f>
        <v>10275</v>
      </c>
      <c r="I42" s="264">
        <v>300</v>
      </c>
      <c r="J42" s="264"/>
      <c r="K42" s="266"/>
    </row>
    <row r="43" spans="1:11" ht="12.75" customHeight="1" outlineLevel="2">
      <c r="A43" s="284"/>
      <c r="B43" s="284"/>
      <c r="C43" s="285"/>
      <c r="D43" s="250"/>
      <c r="E43" s="251"/>
      <c r="F43" s="251"/>
      <c r="G43" s="251"/>
      <c r="H43" s="251"/>
      <c r="I43" s="251"/>
      <c r="J43" s="251"/>
      <c r="K43" s="233"/>
    </row>
    <row r="44" spans="1:11" s="234" customFormat="1" ht="12.75" customHeight="1" outlineLevel="2">
      <c r="A44" s="254"/>
      <c r="B44" s="254"/>
      <c r="C44" s="255" t="s">
        <v>45</v>
      </c>
      <c r="D44" s="256">
        <f>D45</f>
        <v>18004</v>
      </c>
      <c r="E44" s="256">
        <f>F44+G44+H44+I44+J44</f>
        <v>69659</v>
      </c>
      <c r="F44" s="256">
        <f t="shared" ref="F44:J44" si="13">F45</f>
        <v>0</v>
      </c>
      <c r="G44" s="256">
        <f t="shared" si="13"/>
        <v>50</v>
      </c>
      <c r="H44" s="256">
        <f t="shared" si="13"/>
        <v>69519</v>
      </c>
      <c r="I44" s="256">
        <f t="shared" si="13"/>
        <v>90</v>
      </c>
      <c r="J44" s="256">
        <f t="shared" si="13"/>
        <v>0</v>
      </c>
      <c r="K44" s="257"/>
    </row>
    <row r="45" spans="1:11" s="234" customFormat="1" ht="12.75" customHeight="1" outlineLevel="2">
      <c r="A45" s="258" t="s">
        <v>18</v>
      </c>
      <c r="B45" s="258"/>
      <c r="C45" s="259" t="s">
        <v>19</v>
      </c>
      <c r="D45" s="260">
        <f>D47+D48</f>
        <v>18004</v>
      </c>
      <c r="E45" s="260">
        <f>SUM(E46:E48)</f>
        <v>69659</v>
      </c>
      <c r="F45" s="260">
        <f t="shared" ref="F45:J45" si="14">SUM(F46:F48)</f>
        <v>0</v>
      </c>
      <c r="G45" s="260">
        <f t="shared" si="14"/>
        <v>50</v>
      </c>
      <c r="H45" s="260">
        <f t="shared" si="14"/>
        <v>69519</v>
      </c>
      <c r="I45" s="260">
        <f t="shared" si="14"/>
        <v>90</v>
      </c>
      <c r="J45" s="260">
        <f t="shared" si="14"/>
        <v>0</v>
      </c>
      <c r="K45" s="261"/>
    </row>
    <row r="46" spans="1:11" s="234" customFormat="1" ht="12.75" customHeight="1" outlineLevel="2">
      <c r="A46" s="262"/>
      <c r="B46" s="262" t="s">
        <v>46</v>
      </c>
      <c r="C46" s="263" t="s">
        <v>47</v>
      </c>
      <c r="D46" s="264">
        <v>0</v>
      </c>
      <c r="E46" s="265">
        <f t="shared" ref="E46:E48" si="15">SUM(F46:J46)</f>
        <v>15897</v>
      </c>
      <c r="F46" s="264"/>
      <c r="G46" s="264"/>
      <c r="H46" s="250">
        <f>7147+8750</f>
        <v>15897</v>
      </c>
      <c r="I46" s="264"/>
      <c r="J46" s="264"/>
      <c r="K46" s="266"/>
    </row>
    <row r="47" spans="1:11" s="234" customFormat="1" ht="21.75" customHeight="1" outlineLevel="2">
      <c r="A47" s="262"/>
      <c r="B47" s="262" t="s">
        <v>48</v>
      </c>
      <c r="C47" s="263" t="s">
        <v>49</v>
      </c>
      <c r="D47" s="264">
        <v>781</v>
      </c>
      <c r="E47" s="265">
        <f t="shared" si="15"/>
        <v>12562</v>
      </c>
      <c r="F47" s="264"/>
      <c r="G47" s="264">
        <v>20</v>
      </c>
      <c r="H47" s="250">
        <f>11931+389+222</f>
        <v>12542</v>
      </c>
      <c r="I47" s="264">
        <v>0</v>
      </c>
      <c r="J47" s="264"/>
      <c r="K47" s="266"/>
    </row>
    <row r="48" spans="1:11" s="234" customFormat="1" ht="21.75" customHeight="1" outlineLevel="2">
      <c r="A48" s="262"/>
      <c r="B48" s="262" t="s">
        <v>50</v>
      </c>
      <c r="C48" s="263" t="s">
        <v>51</v>
      </c>
      <c r="D48" s="264">
        <v>17223</v>
      </c>
      <c r="E48" s="265">
        <f t="shared" si="15"/>
        <v>41200</v>
      </c>
      <c r="F48" s="264"/>
      <c r="G48" s="264">
        <v>30</v>
      </c>
      <c r="H48" s="250">
        <f>33830+768+2046+4436</f>
        <v>41080</v>
      </c>
      <c r="I48" s="264">
        <v>90</v>
      </c>
      <c r="J48" s="264"/>
      <c r="K48" s="266"/>
    </row>
    <row r="49" spans="1:11" ht="12.75" customHeight="1" outlineLevel="2">
      <c r="A49" s="284"/>
      <c r="B49" s="284"/>
      <c r="C49" s="285"/>
      <c r="D49" s="250"/>
      <c r="E49" s="250"/>
      <c r="F49" s="251"/>
      <c r="G49" s="251"/>
      <c r="H49" s="251"/>
      <c r="I49" s="251"/>
      <c r="J49" s="251"/>
      <c r="K49" s="233"/>
    </row>
    <row r="50" spans="1:11" s="234" customFormat="1" ht="34.5" customHeight="1" outlineLevel="2">
      <c r="A50" s="254"/>
      <c r="B50" s="254"/>
      <c r="C50" s="255" t="s">
        <v>52</v>
      </c>
      <c r="D50" s="256">
        <f t="shared" ref="D50:D51" si="16">D51</f>
        <v>220</v>
      </c>
      <c r="E50" s="256">
        <f>F50+G50+H50+I50+J50</f>
        <v>4219</v>
      </c>
      <c r="F50" s="256">
        <f t="shared" ref="F50:J51" si="17">F51</f>
        <v>0</v>
      </c>
      <c r="G50" s="256">
        <f t="shared" si="17"/>
        <v>5</v>
      </c>
      <c r="H50" s="256">
        <f t="shared" si="17"/>
        <v>4214</v>
      </c>
      <c r="I50" s="256">
        <f t="shared" si="17"/>
        <v>0</v>
      </c>
      <c r="J50" s="256">
        <f t="shared" si="17"/>
        <v>0</v>
      </c>
      <c r="K50" s="257"/>
    </row>
    <row r="51" spans="1:11" s="234" customFormat="1" ht="12.75" customHeight="1" outlineLevel="2">
      <c r="A51" s="258" t="s">
        <v>18</v>
      </c>
      <c r="B51" s="258"/>
      <c r="C51" s="259" t="s">
        <v>19</v>
      </c>
      <c r="D51" s="260">
        <f t="shared" si="16"/>
        <v>220</v>
      </c>
      <c r="E51" s="260">
        <f>E52</f>
        <v>4219</v>
      </c>
      <c r="F51" s="260">
        <f t="shared" si="17"/>
        <v>0</v>
      </c>
      <c r="G51" s="260">
        <f t="shared" si="17"/>
        <v>5</v>
      </c>
      <c r="H51" s="260">
        <f t="shared" si="17"/>
        <v>4214</v>
      </c>
      <c r="I51" s="260">
        <f t="shared" si="17"/>
        <v>0</v>
      </c>
      <c r="J51" s="260">
        <f t="shared" si="17"/>
        <v>0</v>
      </c>
      <c r="K51" s="261"/>
    </row>
    <row r="52" spans="1:11" s="234" customFormat="1" ht="25.5" customHeight="1" outlineLevel="2">
      <c r="A52" s="262"/>
      <c r="B52" s="262" t="s">
        <v>53</v>
      </c>
      <c r="C52" s="263" t="s">
        <v>54</v>
      </c>
      <c r="D52" s="264">
        <v>220</v>
      </c>
      <c r="E52" s="265">
        <f>F52+G52+H52+I52+J52</f>
        <v>4219</v>
      </c>
      <c r="F52" s="264"/>
      <c r="G52" s="264">
        <f>3+2</f>
        <v>5</v>
      </c>
      <c r="H52" s="250">
        <f>3652+129+433</f>
        <v>4214</v>
      </c>
      <c r="I52" s="264">
        <v>0</v>
      </c>
      <c r="J52" s="264"/>
      <c r="K52" s="266"/>
    </row>
    <row r="53" spans="1:11" ht="12.75" customHeight="1" outlineLevel="2">
      <c r="A53" s="284"/>
      <c r="B53" s="284"/>
      <c r="C53" s="285"/>
      <c r="D53" s="250"/>
      <c r="E53" s="251"/>
      <c r="F53" s="251"/>
      <c r="G53" s="251"/>
      <c r="H53" s="251"/>
      <c r="I53" s="251"/>
      <c r="J53" s="251"/>
      <c r="K53" s="233"/>
    </row>
    <row r="54" spans="1:11" s="234" customFormat="1" ht="12.75" customHeight="1" outlineLevel="2">
      <c r="A54" s="288"/>
      <c r="B54" s="288"/>
      <c r="C54" s="289" t="s">
        <v>55</v>
      </c>
      <c r="D54" s="287">
        <f t="shared" ref="D54:J55" si="18">D55</f>
        <v>58996</v>
      </c>
      <c r="E54" s="287">
        <f>F54+G54+H54+I54+J54</f>
        <v>5357</v>
      </c>
      <c r="F54" s="287">
        <f t="shared" ref="F54:J54" si="19">F55</f>
        <v>4372</v>
      </c>
      <c r="G54" s="287">
        <f t="shared" si="19"/>
        <v>0</v>
      </c>
      <c r="H54" s="287">
        <f t="shared" si="19"/>
        <v>985</v>
      </c>
      <c r="I54" s="287">
        <f t="shared" si="19"/>
        <v>0</v>
      </c>
      <c r="J54" s="287">
        <f t="shared" si="19"/>
        <v>0</v>
      </c>
      <c r="K54" s="290"/>
    </row>
    <row r="55" spans="1:11" s="234" customFormat="1" ht="12.75" customHeight="1" outlineLevel="1">
      <c r="A55" s="258">
        <v>700</v>
      </c>
      <c r="B55" s="258"/>
      <c r="C55" s="259" t="s">
        <v>56</v>
      </c>
      <c r="D55" s="260">
        <f t="shared" si="18"/>
        <v>58996</v>
      </c>
      <c r="E55" s="260">
        <f t="shared" si="18"/>
        <v>5357</v>
      </c>
      <c r="F55" s="260">
        <f t="shared" si="18"/>
        <v>4372</v>
      </c>
      <c r="G55" s="260">
        <f t="shared" si="18"/>
        <v>0</v>
      </c>
      <c r="H55" s="260">
        <f t="shared" si="18"/>
        <v>985</v>
      </c>
      <c r="I55" s="260">
        <f t="shared" si="18"/>
        <v>0</v>
      </c>
      <c r="J55" s="260">
        <f t="shared" si="18"/>
        <v>0</v>
      </c>
      <c r="K55" s="261"/>
    </row>
    <row r="56" spans="1:11" s="234" customFormat="1" outlineLevel="2">
      <c r="A56" s="262"/>
      <c r="B56" s="262">
        <v>70005</v>
      </c>
      <c r="C56" s="263" t="s">
        <v>57</v>
      </c>
      <c r="D56" s="264">
        <v>58996</v>
      </c>
      <c r="E56" s="265">
        <f>SUM(F56:J56)</f>
        <v>5357</v>
      </c>
      <c r="F56" s="250">
        <v>4372</v>
      </c>
      <c r="G56" s="264"/>
      <c r="H56" s="250">
        <v>985</v>
      </c>
      <c r="I56" s="264"/>
      <c r="J56" s="264"/>
      <c r="K56" s="266"/>
    </row>
    <row r="57" spans="1:11" ht="12.75" customHeight="1" outlineLevel="2">
      <c r="A57" s="291"/>
      <c r="B57" s="291"/>
      <c r="C57" s="292"/>
      <c r="D57" s="250"/>
      <c r="E57" s="251"/>
      <c r="F57" s="251"/>
      <c r="G57" s="251"/>
      <c r="H57" s="251"/>
      <c r="I57" s="251"/>
      <c r="J57" s="251"/>
      <c r="K57" s="293"/>
    </row>
    <row r="58" spans="1:11" s="234" customFormat="1" ht="29.25" customHeight="1" outlineLevel="2">
      <c r="A58" s="288"/>
      <c r="B58" s="288"/>
      <c r="C58" s="289" t="s">
        <v>58</v>
      </c>
      <c r="D58" s="287">
        <f>D59+D62</f>
        <v>0</v>
      </c>
      <c r="E58" s="287">
        <f>F58+G58+H58+I58+J58</f>
        <v>7251</v>
      </c>
      <c r="F58" s="287">
        <f t="shared" ref="F58:J58" si="20">SUM(F59+F62)</f>
        <v>7073</v>
      </c>
      <c r="G58" s="287">
        <f t="shared" si="20"/>
        <v>2</v>
      </c>
      <c r="H58" s="287">
        <f t="shared" si="20"/>
        <v>26</v>
      </c>
      <c r="I58" s="287">
        <f t="shared" si="20"/>
        <v>150</v>
      </c>
      <c r="J58" s="287">
        <f t="shared" si="20"/>
        <v>0</v>
      </c>
      <c r="K58" s="290"/>
    </row>
    <row r="59" spans="1:11" s="234" customFormat="1" ht="12.75" customHeight="1" outlineLevel="2">
      <c r="A59" s="258" t="s">
        <v>18</v>
      </c>
      <c r="B59" s="258"/>
      <c r="C59" s="259" t="s">
        <v>19</v>
      </c>
      <c r="D59" s="260"/>
      <c r="E59" s="260">
        <f t="shared" ref="E59:J59" si="21">E60</f>
        <v>50</v>
      </c>
      <c r="F59" s="260">
        <f t="shared" si="21"/>
        <v>50</v>
      </c>
      <c r="G59" s="260">
        <f t="shared" si="21"/>
        <v>0</v>
      </c>
      <c r="H59" s="260">
        <f t="shared" si="21"/>
        <v>0</v>
      </c>
      <c r="I59" s="260">
        <f t="shared" si="21"/>
        <v>0</v>
      </c>
      <c r="J59" s="260">
        <f t="shared" si="21"/>
        <v>0</v>
      </c>
    </row>
    <row r="60" spans="1:11" s="234" customFormat="1" ht="15.75" customHeight="1" outlineLevel="2">
      <c r="A60" s="262"/>
      <c r="B60" s="262" t="s">
        <v>59</v>
      </c>
      <c r="C60" s="263" t="s">
        <v>60</v>
      </c>
      <c r="D60" s="264"/>
      <c r="E60" s="265">
        <f>SUM(F60:J60)</f>
        <v>50</v>
      </c>
      <c r="F60" s="250">
        <v>50</v>
      </c>
      <c r="G60" s="264"/>
      <c r="H60" s="250"/>
      <c r="I60" s="264"/>
      <c r="J60" s="264"/>
      <c r="K60" s="266"/>
    </row>
    <row r="61" spans="1:11" s="234" customFormat="1" ht="8.25" customHeight="1" outlineLevel="2">
      <c r="A61" s="262"/>
      <c r="B61" s="262"/>
      <c r="C61" s="263"/>
      <c r="D61" s="264"/>
      <c r="E61" s="265"/>
      <c r="F61" s="250"/>
      <c r="G61" s="264"/>
      <c r="H61" s="250"/>
      <c r="I61" s="264"/>
      <c r="J61" s="264"/>
      <c r="K61" s="266"/>
    </row>
    <row r="62" spans="1:11" s="234" customFormat="1" ht="12.75" customHeight="1" outlineLevel="2">
      <c r="A62" s="294">
        <v>710</v>
      </c>
      <c r="B62" s="294"/>
      <c r="C62" s="270" t="s">
        <v>33</v>
      </c>
      <c r="D62" s="265">
        <f>D63</f>
        <v>0</v>
      </c>
      <c r="E62" s="265">
        <f t="shared" ref="E62:J62" si="22">SUM(E63)</f>
        <v>7201</v>
      </c>
      <c r="F62" s="260">
        <f t="shared" si="22"/>
        <v>7023</v>
      </c>
      <c r="G62" s="265">
        <f t="shared" si="22"/>
        <v>2</v>
      </c>
      <c r="H62" s="260">
        <f t="shared" si="22"/>
        <v>26</v>
      </c>
      <c r="I62" s="265">
        <f t="shared" si="22"/>
        <v>150</v>
      </c>
      <c r="J62" s="265">
        <f t="shared" si="22"/>
        <v>0</v>
      </c>
      <c r="K62" s="266"/>
    </row>
    <row r="63" spans="1:11" s="234" customFormat="1" outlineLevel="2">
      <c r="A63" s="262"/>
      <c r="B63" s="262">
        <v>71012</v>
      </c>
      <c r="C63" s="263" t="s">
        <v>61</v>
      </c>
      <c r="D63" s="264"/>
      <c r="E63" s="264">
        <f>SUM(F63:J63)</f>
        <v>7201</v>
      </c>
      <c r="F63" s="250">
        <f>6953+70</f>
        <v>7023</v>
      </c>
      <c r="G63" s="264">
        <v>2</v>
      </c>
      <c r="H63" s="250">
        <v>26</v>
      </c>
      <c r="I63" s="264">
        <v>150</v>
      </c>
      <c r="J63" s="264"/>
      <c r="K63" s="266"/>
    </row>
    <row r="64" spans="1:11" ht="12.75" customHeight="1" outlineLevel="2">
      <c r="A64" s="291"/>
      <c r="B64" s="291"/>
      <c r="C64" s="292"/>
      <c r="D64" s="250"/>
      <c r="E64" s="251"/>
      <c r="F64" s="251"/>
      <c r="G64" s="251"/>
      <c r="H64" s="251"/>
      <c r="I64" s="251"/>
      <c r="J64" s="251"/>
      <c r="K64" s="233"/>
    </row>
    <row r="65" spans="1:11" s="234" customFormat="1" ht="25.5" customHeight="1" outlineLevel="2">
      <c r="A65" s="254"/>
      <c r="B65" s="254"/>
      <c r="C65" s="255" t="s">
        <v>62</v>
      </c>
      <c r="D65" s="256">
        <f>D66</f>
        <v>0</v>
      </c>
      <c r="E65" s="256">
        <f>F65+G65+H65+I65+J65</f>
        <v>1835</v>
      </c>
      <c r="F65" s="256">
        <f t="shared" ref="F65:J66" si="23">F66</f>
        <v>0</v>
      </c>
      <c r="G65" s="256">
        <f t="shared" si="23"/>
        <v>20</v>
      </c>
      <c r="H65" s="256">
        <f t="shared" si="23"/>
        <v>1755</v>
      </c>
      <c r="I65" s="256">
        <f t="shared" si="23"/>
        <v>60</v>
      </c>
      <c r="J65" s="256">
        <f t="shared" si="23"/>
        <v>0</v>
      </c>
      <c r="K65" s="257"/>
    </row>
    <row r="66" spans="1:11" s="234" customFormat="1" ht="12.75" customHeight="1" outlineLevel="1">
      <c r="A66" s="258" t="s">
        <v>63</v>
      </c>
      <c r="B66" s="258"/>
      <c r="C66" s="259" t="s">
        <v>64</v>
      </c>
      <c r="D66" s="260"/>
      <c r="E66" s="260">
        <f>E67</f>
        <v>1835</v>
      </c>
      <c r="F66" s="260">
        <f>F67</f>
        <v>0</v>
      </c>
      <c r="G66" s="260">
        <f t="shared" si="23"/>
        <v>20</v>
      </c>
      <c r="H66" s="260">
        <f t="shared" si="23"/>
        <v>1755</v>
      </c>
      <c r="I66" s="260">
        <f t="shared" si="23"/>
        <v>60</v>
      </c>
      <c r="J66" s="260">
        <f t="shared" si="23"/>
        <v>0</v>
      </c>
      <c r="K66" s="261"/>
    </row>
    <row r="67" spans="1:11" s="234" customFormat="1" outlineLevel="2">
      <c r="A67" s="262"/>
      <c r="B67" s="262" t="s">
        <v>65</v>
      </c>
      <c r="C67" s="263" t="s">
        <v>66</v>
      </c>
      <c r="D67" s="264"/>
      <c r="E67" s="265">
        <f>F67+G67+H67+I67+J67</f>
        <v>1835</v>
      </c>
      <c r="F67" s="264"/>
      <c r="G67" s="264">
        <v>20</v>
      </c>
      <c r="H67" s="250">
        <f>1696+59</f>
        <v>1755</v>
      </c>
      <c r="I67" s="264">
        <v>60</v>
      </c>
      <c r="J67" s="264"/>
      <c r="K67" s="266"/>
    </row>
    <row r="68" spans="1:11" ht="12.75" customHeight="1" outlineLevel="2">
      <c r="A68" s="284"/>
      <c r="B68" s="284"/>
      <c r="C68" s="285"/>
      <c r="D68" s="250"/>
      <c r="E68" s="250"/>
      <c r="F68" s="251"/>
      <c r="G68" s="251"/>
      <c r="H68" s="251"/>
      <c r="I68" s="251"/>
      <c r="J68" s="251"/>
      <c r="K68" s="233"/>
    </row>
    <row r="69" spans="1:11" s="234" customFormat="1" ht="12.75" customHeight="1" outlineLevel="2">
      <c r="A69" s="254"/>
      <c r="B69" s="254"/>
      <c r="C69" s="255" t="s">
        <v>67</v>
      </c>
      <c r="D69" s="256">
        <f t="shared" ref="D69:D70" si="24">D70</f>
        <v>93</v>
      </c>
      <c r="E69" s="256">
        <f>F69+G69+H69+I69+J69</f>
        <v>5268</v>
      </c>
      <c r="F69" s="256">
        <f t="shared" ref="F69:J70" si="25">F70</f>
        <v>0</v>
      </c>
      <c r="G69" s="256">
        <f t="shared" si="25"/>
        <v>8</v>
      </c>
      <c r="H69" s="256">
        <f t="shared" si="25"/>
        <v>5180</v>
      </c>
      <c r="I69" s="256">
        <f t="shared" si="25"/>
        <v>80</v>
      </c>
      <c r="J69" s="256">
        <f t="shared" si="25"/>
        <v>0</v>
      </c>
      <c r="K69" s="257"/>
    </row>
    <row r="70" spans="1:11" s="234" customFormat="1" ht="12.75" customHeight="1" outlineLevel="1">
      <c r="A70" s="258">
        <v>500</v>
      </c>
      <c r="B70" s="258"/>
      <c r="C70" s="259" t="s">
        <v>68</v>
      </c>
      <c r="D70" s="260">
        <f t="shared" si="24"/>
        <v>93</v>
      </c>
      <c r="E70" s="260">
        <f>E71</f>
        <v>5268</v>
      </c>
      <c r="F70" s="260">
        <f>F71</f>
        <v>0</v>
      </c>
      <c r="G70" s="260">
        <f t="shared" si="25"/>
        <v>8</v>
      </c>
      <c r="H70" s="260">
        <f t="shared" si="25"/>
        <v>5180</v>
      </c>
      <c r="I70" s="260">
        <f t="shared" si="25"/>
        <v>80</v>
      </c>
      <c r="J70" s="260"/>
      <c r="K70" s="261"/>
    </row>
    <row r="71" spans="1:11" s="234" customFormat="1" outlineLevel="2">
      <c r="A71" s="262"/>
      <c r="B71" s="262">
        <v>50001</v>
      </c>
      <c r="C71" s="263" t="s">
        <v>69</v>
      </c>
      <c r="D71" s="264">
        <v>93</v>
      </c>
      <c r="E71" s="265">
        <f>F71+G71+H71+I71+J71</f>
        <v>5268</v>
      </c>
      <c r="F71" s="264"/>
      <c r="G71" s="264">
        <v>8</v>
      </c>
      <c r="H71" s="250">
        <f>5000+180</f>
        <v>5180</v>
      </c>
      <c r="I71" s="264">
        <v>80</v>
      </c>
      <c r="J71" s="264"/>
      <c r="K71" s="266"/>
    </row>
    <row r="72" spans="1:11" s="234" customFormat="1" ht="12.75" customHeight="1" outlineLevel="2">
      <c r="A72" s="295"/>
      <c r="B72" s="295"/>
      <c r="C72" s="296"/>
      <c r="D72" s="250"/>
      <c r="E72" s="250"/>
      <c r="F72" s="250"/>
      <c r="G72" s="250"/>
      <c r="H72" s="250"/>
      <c r="I72" s="250"/>
      <c r="J72" s="250"/>
    </row>
    <row r="73" spans="1:11" s="234" customFormat="1" ht="12.75" customHeight="1" outlineLevel="2">
      <c r="A73" s="254"/>
      <c r="B73" s="254"/>
      <c r="C73" s="255" t="s">
        <v>70</v>
      </c>
      <c r="D73" s="256">
        <f t="shared" ref="D73:D74" si="26">D74</f>
        <v>3</v>
      </c>
      <c r="E73" s="256">
        <f>F73+G73+H73+I73+J73</f>
        <v>4657</v>
      </c>
      <c r="F73" s="256">
        <f t="shared" ref="F73:J74" si="27">F74</f>
        <v>0</v>
      </c>
      <c r="G73" s="256">
        <f t="shared" si="27"/>
        <v>55</v>
      </c>
      <c r="H73" s="256">
        <f t="shared" si="27"/>
        <v>4302</v>
      </c>
      <c r="I73" s="256">
        <f t="shared" si="27"/>
        <v>300</v>
      </c>
      <c r="J73" s="256">
        <f t="shared" si="27"/>
        <v>0</v>
      </c>
      <c r="K73" s="257"/>
    </row>
    <row r="74" spans="1:11" s="234" customFormat="1" ht="12.75" customHeight="1" outlineLevel="1">
      <c r="A74" s="258">
        <v>600</v>
      </c>
      <c r="B74" s="258"/>
      <c r="C74" s="259" t="s">
        <v>71</v>
      </c>
      <c r="D74" s="260">
        <f t="shared" si="26"/>
        <v>3</v>
      </c>
      <c r="E74" s="260">
        <f>E75</f>
        <v>4657</v>
      </c>
      <c r="F74" s="260">
        <f>F75</f>
        <v>0</v>
      </c>
      <c r="G74" s="260">
        <f t="shared" si="27"/>
        <v>55</v>
      </c>
      <c r="H74" s="260">
        <f t="shared" si="27"/>
        <v>4302</v>
      </c>
      <c r="I74" s="260">
        <f t="shared" si="27"/>
        <v>300</v>
      </c>
      <c r="J74" s="260">
        <f t="shared" si="27"/>
        <v>0</v>
      </c>
      <c r="K74" s="261"/>
    </row>
    <row r="75" spans="1:11" s="234" customFormat="1" outlineLevel="2">
      <c r="A75" s="262"/>
      <c r="B75" s="262">
        <v>60055</v>
      </c>
      <c r="C75" s="263" t="s">
        <v>72</v>
      </c>
      <c r="D75" s="264">
        <v>3</v>
      </c>
      <c r="E75" s="265">
        <f>F75+G75+H75+I75+J75</f>
        <v>4657</v>
      </c>
      <c r="F75" s="264"/>
      <c r="G75" s="264">
        <v>55</v>
      </c>
      <c r="H75" s="250">
        <f>4161+141</f>
        <v>4302</v>
      </c>
      <c r="I75" s="264">
        <v>300</v>
      </c>
      <c r="J75" s="264"/>
      <c r="K75" s="266"/>
    </row>
    <row r="76" spans="1:11" ht="12.75" customHeight="1" outlineLevel="2">
      <c r="A76" s="284"/>
      <c r="B76" s="284"/>
      <c r="C76" s="285"/>
      <c r="D76" s="250"/>
      <c r="E76" s="250"/>
      <c r="F76" s="251"/>
      <c r="G76" s="251"/>
      <c r="H76" s="251"/>
      <c r="I76" s="251"/>
      <c r="J76" s="251"/>
      <c r="K76" s="233"/>
    </row>
    <row r="77" spans="1:11" s="234" customFormat="1" ht="12.75" customHeight="1" outlineLevel="2">
      <c r="A77" s="254"/>
      <c r="B77" s="254"/>
      <c r="C77" s="255" t="s">
        <v>73</v>
      </c>
      <c r="D77" s="256">
        <f t="shared" ref="D77:J78" si="28">D78</f>
        <v>5</v>
      </c>
      <c r="E77" s="256">
        <f>F77+G77+H77+I77+J77</f>
        <v>16629</v>
      </c>
      <c r="F77" s="256">
        <f t="shared" ref="F77:J77" si="29">F78</f>
        <v>12883</v>
      </c>
      <c r="G77" s="256">
        <f t="shared" si="29"/>
        <v>3</v>
      </c>
      <c r="H77" s="256">
        <f t="shared" si="29"/>
        <v>2956</v>
      </c>
      <c r="I77" s="256">
        <f t="shared" si="29"/>
        <v>120</v>
      </c>
      <c r="J77" s="256">
        <f t="shared" si="29"/>
        <v>667</v>
      </c>
      <c r="K77" s="257"/>
    </row>
    <row r="78" spans="1:11" s="234" customFormat="1" ht="12.75" customHeight="1" outlineLevel="2">
      <c r="A78" s="295">
        <v>710</v>
      </c>
      <c r="B78" s="295"/>
      <c r="C78" s="259" t="s">
        <v>33</v>
      </c>
      <c r="D78" s="250">
        <f t="shared" si="28"/>
        <v>5</v>
      </c>
      <c r="E78" s="250">
        <f t="shared" si="28"/>
        <v>16629</v>
      </c>
      <c r="F78" s="250">
        <f t="shared" si="28"/>
        <v>12883</v>
      </c>
      <c r="G78" s="250">
        <f t="shared" si="28"/>
        <v>3</v>
      </c>
      <c r="H78" s="250">
        <f t="shared" si="28"/>
        <v>2956</v>
      </c>
      <c r="I78" s="250">
        <f t="shared" si="28"/>
        <v>120</v>
      </c>
      <c r="J78" s="250">
        <f t="shared" si="28"/>
        <v>667</v>
      </c>
    </row>
    <row r="79" spans="1:11" s="234" customFormat="1" ht="19.5" customHeight="1" outlineLevel="2">
      <c r="A79" s="262"/>
      <c r="B79" s="262">
        <v>71015</v>
      </c>
      <c r="C79" s="263" t="s">
        <v>74</v>
      </c>
      <c r="D79" s="264">
        <v>5</v>
      </c>
      <c r="E79" s="265">
        <f>F79+G79+H79+I79+J79</f>
        <v>16629</v>
      </c>
      <c r="F79" s="250">
        <f>11021+326+1536</f>
        <v>12883</v>
      </c>
      <c r="G79" s="264">
        <v>3</v>
      </c>
      <c r="H79" s="250">
        <f>2861+95</f>
        <v>2956</v>
      </c>
      <c r="I79" s="264">
        <v>120</v>
      </c>
      <c r="J79" s="264">
        <f>645+22</f>
        <v>667</v>
      </c>
      <c r="K79" s="266"/>
    </row>
    <row r="80" spans="1:11" ht="12.75" customHeight="1" outlineLevel="2">
      <c r="A80" s="284"/>
      <c r="B80" s="284"/>
      <c r="C80" s="285"/>
      <c r="D80" s="250"/>
      <c r="E80" s="251"/>
      <c r="F80" s="251"/>
      <c r="G80" s="251"/>
      <c r="H80" s="251"/>
      <c r="I80" s="251"/>
      <c r="J80" s="251"/>
      <c r="K80" s="233"/>
    </row>
    <row r="81" spans="1:11" s="234" customFormat="1" ht="32.25" customHeight="1" outlineLevel="2">
      <c r="A81" s="254"/>
      <c r="B81" s="254"/>
      <c r="C81" s="255" t="s">
        <v>75</v>
      </c>
      <c r="D81" s="256">
        <f>D82+D86+D89+D94</f>
        <v>0</v>
      </c>
      <c r="E81" s="256">
        <f>F81+G81+H81+I81+J81</f>
        <v>155415</v>
      </c>
      <c r="F81" s="256">
        <f t="shared" ref="F81:J81" si="30">F82+F86+F89+F94</f>
        <v>153814</v>
      </c>
      <c r="G81" s="256">
        <f t="shared" si="30"/>
        <v>5</v>
      </c>
      <c r="H81" s="256">
        <f>H82+H86+H89+H94</f>
        <v>1596</v>
      </c>
      <c r="I81" s="256">
        <f t="shared" si="30"/>
        <v>0</v>
      </c>
      <c r="J81" s="256">
        <f t="shared" si="30"/>
        <v>0</v>
      </c>
      <c r="K81" s="257"/>
    </row>
    <row r="82" spans="1:11" s="234" customFormat="1" ht="12.75" customHeight="1" outlineLevel="2">
      <c r="A82" s="295">
        <v>750</v>
      </c>
      <c r="B82" s="295"/>
      <c r="C82" s="259" t="s">
        <v>76</v>
      </c>
      <c r="D82" s="250"/>
      <c r="E82" s="250">
        <f t="shared" ref="E82:J82" si="31">E83+E84</f>
        <v>908</v>
      </c>
      <c r="F82" s="250">
        <f t="shared" si="31"/>
        <v>750</v>
      </c>
      <c r="G82" s="250">
        <f t="shared" si="31"/>
        <v>0</v>
      </c>
      <c r="H82" s="250">
        <f t="shared" si="31"/>
        <v>158</v>
      </c>
      <c r="I82" s="250">
        <f t="shared" si="31"/>
        <v>0</v>
      </c>
      <c r="J82" s="250">
        <f t="shared" si="31"/>
        <v>0</v>
      </c>
    </row>
    <row r="83" spans="1:11" s="234" customFormat="1" ht="12.75" customHeight="1" outlineLevel="2">
      <c r="A83" s="262"/>
      <c r="B83" s="262">
        <v>75045</v>
      </c>
      <c r="C83" s="267" t="s">
        <v>77</v>
      </c>
      <c r="D83" s="264"/>
      <c r="E83" s="265">
        <f t="shared" ref="E83:E84" si="32">SUM(F83:J83)</f>
        <v>753</v>
      </c>
      <c r="F83" s="250">
        <v>750</v>
      </c>
      <c r="G83" s="264"/>
      <c r="H83" s="250">
        <v>3</v>
      </c>
      <c r="I83" s="264"/>
      <c r="J83" s="264"/>
      <c r="K83" s="266"/>
    </row>
    <row r="84" spans="1:11" s="234" customFormat="1" ht="12.75" customHeight="1" outlineLevel="2">
      <c r="A84" s="262"/>
      <c r="B84" s="262">
        <v>75081</v>
      </c>
      <c r="C84" s="263" t="s">
        <v>78</v>
      </c>
      <c r="D84" s="264"/>
      <c r="E84" s="265">
        <f t="shared" si="32"/>
        <v>155</v>
      </c>
      <c r="F84" s="264"/>
      <c r="G84" s="264"/>
      <c r="H84" s="250">
        <v>155</v>
      </c>
      <c r="I84" s="264"/>
      <c r="J84" s="264"/>
      <c r="K84" s="266"/>
    </row>
    <row r="85" spans="1:11" s="234" customFormat="1" ht="7.5" customHeight="1" outlineLevel="2">
      <c r="A85" s="262"/>
      <c r="B85" s="262"/>
      <c r="C85" s="270"/>
      <c r="D85" s="264"/>
      <c r="E85" s="264"/>
      <c r="F85" s="264"/>
      <c r="G85" s="264"/>
      <c r="H85" s="250"/>
      <c r="I85" s="264"/>
      <c r="J85" s="264"/>
      <c r="K85" s="266"/>
    </row>
    <row r="86" spans="1:11" s="234" customFormat="1" ht="12.75" customHeight="1" outlineLevel="1">
      <c r="A86" s="294">
        <v>752</v>
      </c>
      <c r="B86" s="294"/>
      <c r="C86" s="270" t="s">
        <v>79</v>
      </c>
      <c r="D86" s="265"/>
      <c r="E86" s="265">
        <f>E87</f>
        <v>268</v>
      </c>
      <c r="F86" s="265">
        <f t="shared" ref="F86:J86" si="33">F87</f>
        <v>0</v>
      </c>
      <c r="G86" s="265">
        <f t="shared" si="33"/>
        <v>5</v>
      </c>
      <c r="H86" s="260">
        <f t="shared" si="33"/>
        <v>263</v>
      </c>
      <c r="I86" s="265">
        <f t="shared" si="33"/>
        <v>0</v>
      </c>
      <c r="J86" s="265">
        <f t="shared" si="33"/>
        <v>0</v>
      </c>
      <c r="K86" s="297"/>
    </row>
    <row r="87" spans="1:11" s="234" customFormat="1" ht="12.75" customHeight="1" outlineLevel="2">
      <c r="A87" s="262"/>
      <c r="B87" s="262">
        <v>75212</v>
      </c>
      <c r="C87" s="263" t="s">
        <v>80</v>
      </c>
      <c r="D87" s="264"/>
      <c r="E87" s="265">
        <f>SUM(F87:J87)</f>
        <v>268</v>
      </c>
      <c r="F87" s="264"/>
      <c r="G87" s="264">
        <v>5</v>
      </c>
      <c r="H87" s="250">
        <v>263</v>
      </c>
      <c r="I87" s="264"/>
      <c r="J87" s="264"/>
      <c r="K87" s="266"/>
    </row>
    <row r="88" spans="1:11" s="234" customFormat="1" ht="10.5" customHeight="1" outlineLevel="2">
      <c r="A88" s="262"/>
      <c r="B88" s="262"/>
      <c r="C88" s="263"/>
      <c r="D88" s="264"/>
      <c r="E88" s="264"/>
      <c r="F88" s="264"/>
      <c r="G88" s="264"/>
      <c r="H88" s="250"/>
      <c r="I88" s="264"/>
      <c r="J88" s="264"/>
      <c r="K88" s="266"/>
    </row>
    <row r="89" spans="1:11" s="234" customFormat="1" ht="25.5" customHeight="1" outlineLevel="2">
      <c r="A89" s="294">
        <v>754</v>
      </c>
      <c r="B89" s="294"/>
      <c r="C89" s="270" t="s">
        <v>35</v>
      </c>
      <c r="D89" s="265"/>
      <c r="E89" s="265">
        <f>SUM(E90:E92)</f>
        <v>1515</v>
      </c>
      <c r="F89" s="265">
        <f t="shared" ref="F89:J89" si="34">SUM(F90:F92)</f>
        <v>400</v>
      </c>
      <c r="G89" s="265">
        <f t="shared" si="34"/>
        <v>0</v>
      </c>
      <c r="H89" s="260">
        <f>SUM(H90:H92)</f>
        <v>1115</v>
      </c>
      <c r="I89" s="265">
        <f t="shared" si="34"/>
        <v>0</v>
      </c>
      <c r="J89" s="265">
        <f t="shared" si="34"/>
        <v>0</v>
      </c>
      <c r="K89" s="297"/>
    </row>
    <row r="90" spans="1:11" s="234" customFormat="1" ht="12.75" customHeight="1" outlineLevel="2">
      <c r="A90" s="262"/>
      <c r="B90" s="262">
        <v>75414</v>
      </c>
      <c r="C90" s="263" t="s">
        <v>81</v>
      </c>
      <c r="D90" s="264"/>
      <c r="E90" s="265">
        <f t="shared" ref="E90:E92" si="35">SUM(F90:J90)</f>
        <v>165</v>
      </c>
      <c r="F90" s="264"/>
      <c r="G90" s="264"/>
      <c r="H90" s="250">
        <v>165</v>
      </c>
      <c r="I90" s="264"/>
      <c r="J90" s="264"/>
      <c r="K90" s="266"/>
    </row>
    <row r="91" spans="1:11" s="234" customFormat="1" ht="12.75" customHeight="1" outlineLevel="2">
      <c r="A91" s="262"/>
      <c r="B91" s="262">
        <v>75415</v>
      </c>
      <c r="C91" s="263" t="s">
        <v>82</v>
      </c>
      <c r="D91" s="264"/>
      <c r="E91" s="265">
        <f t="shared" si="35"/>
        <v>400</v>
      </c>
      <c r="F91" s="250">
        <v>400</v>
      </c>
      <c r="G91" s="264"/>
      <c r="H91" s="250"/>
      <c r="I91" s="264"/>
      <c r="J91" s="264"/>
      <c r="K91" s="266"/>
    </row>
    <row r="92" spans="1:11" s="234" customFormat="1" outlineLevel="2">
      <c r="A92" s="262"/>
      <c r="B92" s="262">
        <v>75421</v>
      </c>
      <c r="C92" s="263" t="s">
        <v>36</v>
      </c>
      <c r="D92" s="264"/>
      <c r="E92" s="265">
        <f t="shared" si="35"/>
        <v>950</v>
      </c>
      <c r="F92" s="264"/>
      <c r="G92" s="264"/>
      <c r="H92" s="250">
        <v>950</v>
      </c>
      <c r="I92" s="264"/>
      <c r="J92" s="264"/>
      <c r="K92" s="266"/>
    </row>
    <row r="93" spans="1:11" s="234" customFormat="1" ht="7.5" customHeight="1" outlineLevel="2">
      <c r="A93" s="262"/>
      <c r="B93" s="262"/>
      <c r="C93" s="263"/>
      <c r="D93" s="264"/>
      <c r="E93" s="264"/>
      <c r="F93" s="264"/>
      <c r="G93" s="264"/>
      <c r="H93" s="250"/>
      <c r="I93" s="264"/>
      <c r="J93" s="264"/>
      <c r="K93" s="266"/>
    </row>
    <row r="94" spans="1:11" s="234" customFormat="1" ht="12.75" customHeight="1" outlineLevel="2">
      <c r="A94" s="262">
        <v>851</v>
      </c>
      <c r="B94" s="262"/>
      <c r="C94" s="263" t="s">
        <v>83</v>
      </c>
      <c r="D94" s="264"/>
      <c r="E94" s="264">
        <f t="shared" ref="E94:J94" si="36">E95</f>
        <v>152724</v>
      </c>
      <c r="F94" s="264">
        <f t="shared" si="36"/>
        <v>152664</v>
      </c>
      <c r="G94" s="264">
        <f t="shared" si="36"/>
        <v>0</v>
      </c>
      <c r="H94" s="250">
        <f t="shared" si="36"/>
        <v>60</v>
      </c>
      <c r="I94" s="264">
        <f t="shared" si="36"/>
        <v>0</v>
      </c>
      <c r="J94" s="264">
        <f t="shared" si="36"/>
        <v>0</v>
      </c>
      <c r="K94" s="266"/>
    </row>
    <row r="95" spans="1:11" s="234" customFormat="1" ht="24" customHeight="1" outlineLevel="2">
      <c r="A95" s="262"/>
      <c r="B95" s="262">
        <v>85141</v>
      </c>
      <c r="C95" s="263" t="s">
        <v>84</v>
      </c>
      <c r="D95" s="264"/>
      <c r="E95" s="264">
        <f>SUM(F95:J95)</f>
        <v>152724</v>
      </c>
      <c r="F95" s="250">
        <f>121622+3400+27642</f>
        <v>152664</v>
      </c>
      <c r="G95" s="264"/>
      <c r="H95" s="250">
        <v>60</v>
      </c>
      <c r="I95" s="264"/>
      <c r="J95" s="264"/>
      <c r="K95" s="266"/>
    </row>
    <row r="96" spans="1:11" ht="12.6" customHeight="1" outlineLevel="2">
      <c r="A96" s="284"/>
      <c r="B96" s="284"/>
      <c r="C96" s="285"/>
      <c r="D96" s="250"/>
      <c r="E96" s="251"/>
      <c r="F96" s="251"/>
      <c r="G96" s="251"/>
      <c r="H96" s="251"/>
      <c r="I96" s="251"/>
      <c r="J96" s="251"/>
      <c r="K96" s="233"/>
    </row>
    <row r="97" spans="1:11" s="234" customFormat="1" ht="12.75" customHeight="1" outlineLevel="2">
      <c r="A97" s="254"/>
      <c r="B97" s="254"/>
      <c r="C97" s="255" t="s">
        <v>85</v>
      </c>
      <c r="D97" s="256">
        <f>D98</f>
        <v>336</v>
      </c>
      <c r="E97" s="256">
        <f>F97+G97+H97+I97+J97</f>
        <v>170498</v>
      </c>
      <c r="F97" s="256">
        <f t="shared" ref="F97:J97" si="37">F98</f>
        <v>154581</v>
      </c>
      <c r="G97" s="256">
        <f t="shared" si="37"/>
        <v>234</v>
      </c>
      <c r="H97" s="256">
        <f t="shared" si="37"/>
        <v>13317</v>
      </c>
      <c r="I97" s="256">
        <f t="shared" si="37"/>
        <v>2366</v>
      </c>
      <c r="J97" s="256">
        <f t="shared" si="37"/>
        <v>0</v>
      </c>
      <c r="K97" s="257"/>
    </row>
    <row r="98" spans="1:11" s="234" customFormat="1" ht="25.5" customHeight="1" outlineLevel="1">
      <c r="A98" s="258">
        <v>754</v>
      </c>
      <c r="B98" s="258"/>
      <c r="C98" s="259" t="s">
        <v>35</v>
      </c>
      <c r="D98" s="260">
        <f>D99+D100</f>
        <v>336</v>
      </c>
      <c r="E98" s="260">
        <f>SUM(E99:E100)</f>
        <v>170498</v>
      </c>
      <c r="F98" s="260">
        <f t="shared" ref="F98:J98" si="38">SUM(F99:F100)</f>
        <v>154581</v>
      </c>
      <c r="G98" s="260">
        <f t="shared" si="38"/>
        <v>234</v>
      </c>
      <c r="H98" s="260">
        <f t="shared" si="38"/>
        <v>13317</v>
      </c>
      <c r="I98" s="260">
        <f t="shared" si="38"/>
        <v>2366</v>
      </c>
      <c r="J98" s="260">
        <f t="shared" si="38"/>
        <v>0</v>
      </c>
      <c r="K98" s="261"/>
    </row>
    <row r="99" spans="1:11" s="234" customFormat="1" ht="22.5" customHeight="1" outlineLevel="2">
      <c r="A99" s="262"/>
      <c r="B99" s="262">
        <v>75410</v>
      </c>
      <c r="C99" s="263" t="s">
        <v>86</v>
      </c>
      <c r="D99" s="264">
        <v>36</v>
      </c>
      <c r="E99" s="265">
        <f>F99+G99+H99+I99+J99</f>
        <v>13551</v>
      </c>
      <c r="F99" s="264"/>
      <c r="G99" s="264">
        <v>234</v>
      </c>
      <c r="H99" s="250">
        <f>11910+969+438</f>
        <v>13317</v>
      </c>
      <c r="I99" s="264"/>
      <c r="J99" s="264"/>
      <c r="K99" s="266"/>
    </row>
    <row r="100" spans="1:11" s="234" customFormat="1" outlineLevel="2">
      <c r="A100" s="298"/>
      <c r="B100" s="298">
        <v>75411</v>
      </c>
      <c r="C100" s="299" t="s">
        <v>87</v>
      </c>
      <c r="D100" s="300">
        <v>300</v>
      </c>
      <c r="E100" s="265">
        <f>F100+G100+H100+I100+J100</f>
        <v>156947</v>
      </c>
      <c r="F100" s="301">
        <f>146166+4404+4011</f>
        <v>154581</v>
      </c>
      <c r="G100" s="264"/>
      <c r="H100" s="250"/>
      <c r="I100" s="300">
        <v>2366</v>
      </c>
      <c r="J100" s="300"/>
      <c r="K100" s="266"/>
    </row>
    <row r="101" spans="1:11" s="234" customFormat="1" ht="12.75" customHeight="1" outlineLevel="2">
      <c r="A101" s="295"/>
      <c r="B101" s="295"/>
      <c r="C101" s="296"/>
      <c r="D101" s="250"/>
      <c r="E101" s="250"/>
      <c r="F101" s="250"/>
      <c r="G101" s="250"/>
      <c r="H101" s="250"/>
      <c r="I101" s="250"/>
      <c r="J101" s="250"/>
    </row>
    <row r="102" spans="1:11" s="234" customFormat="1" ht="12.75" customHeight="1" outlineLevel="2">
      <c r="A102" s="302"/>
      <c r="B102" s="254"/>
      <c r="C102" s="255" t="s">
        <v>88</v>
      </c>
      <c r="D102" s="256">
        <f t="shared" ref="D102:D103" si="39">D103</f>
        <v>8</v>
      </c>
      <c r="E102" s="256">
        <f>F102+G102+H102+I102+J102</f>
        <v>16239</v>
      </c>
      <c r="F102" s="256">
        <f t="shared" ref="F102:J102" si="40">F103+F108</f>
        <v>5102</v>
      </c>
      <c r="G102" s="256">
        <f t="shared" si="40"/>
        <v>234</v>
      </c>
      <c r="H102" s="256">
        <f t="shared" si="40"/>
        <v>10903</v>
      </c>
      <c r="I102" s="256">
        <f t="shared" si="40"/>
        <v>0</v>
      </c>
      <c r="J102" s="256">
        <f t="shared" si="40"/>
        <v>0</v>
      </c>
      <c r="K102" s="257"/>
    </row>
    <row r="103" spans="1:11" s="234" customFormat="1" ht="12.75" customHeight="1" outlineLevel="2">
      <c r="A103" s="258">
        <v>801</v>
      </c>
      <c r="B103" s="258"/>
      <c r="C103" s="259" t="s">
        <v>89</v>
      </c>
      <c r="D103" s="260">
        <f t="shared" si="39"/>
        <v>8</v>
      </c>
      <c r="E103" s="260">
        <f t="shared" ref="E103:I103" si="41">SUM(E104:E106)</f>
        <v>14182</v>
      </c>
      <c r="F103" s="260">
        <f t="shared" si="41"/>
        <v>3045</v>
      </c>
      <c r="G103" s="260">
        <f t="shared" si="41"/>
        <v>234</v>
      </c>
      <c r="H103" s="260">
        <f t="shared" si="41"/>
        <v>10903</v>
      </c>
      <c r="I103" s="260">
        <f t="shared" si="41"/>
        <v>0</v>
      </c>
      <c r="J103" s="260"/>
      <c r="K103" s="261"/>
    </row>
    <row r="104" spans="1:11" s="234" customFormat="1" outlineLevel="2">
      <c r="A104" s="262"/>
      <c r="B104" s="262">
        <v>80136</v>
      </c>
      <c r="C104" s="263" t="s">
        <v>90</v>
      </c>
      <c r="D104" s="264">
        <v>8</v>
      </c>
      <c r="E104" s="265">
        <f>F104+G104+H104+I104+J104</f>
        <v>10487</v>
      </c>
      <c r="F104" s="264"/>
      <c r="G104" s="264">
        <v>8</v>
      </c>
      <c r="H104" s="250">
        <f>10130+349</f>
        <v>10479</v>
      </c>
      <c r="I104" s="264"/>
      <c r="J104" s="264"/>
      <c r="K104" s="266"/>
    </row>
    <row r="105" spans="1:11" s="234" customFormat="1" ht="12.75" customHeight="1" outlineLevel="2">
      <c r="A105" s="262"/>
      <c r="B105" s="262">
        <v>80146</v>
      </c>
      <c r="C105" s="263" t="s">
        <v>91</v>
      </c>
      <c r="D105" s="264"/>
      <c r="E105" s="265">
        <f t="shared" ref="E105:E106" si="42">SUM(F105:J105)</f>
        <v>3045</v>
      </c>
      <c r="F105" s="250">
        <v>3045</v>
      </c>
      <c r="G105" s="264"/>
      <c r="H105" s="250"/>
      <c r="I105" s="264"/>
      <c r="J105" s="264"/>
      <c r="K105" s="266"/>
    </row>
    <row r="106" spans="1:11" s="234" customFormat="1" ht="12.75" customHeight="1" outlineLevel="2">
      <c r="A106" s="262"/>
      <c r="B106" s="262">
        <v>80195</v>
      </c>
      <c r="C106" s="263" t="s">
        <v>25</v>
      </c>
      <c r="D106" s="266"/>
      <c r="E106" s="265">
        <f t="shared" si="42"/>
        <v>650</v>
      </c>
      <c r="F106" s="250"/>
      <c r="G106" s="264">
        <v>226</v>
      </c>
      <c r="H106" s="250">
        <v>424</v>
      </c>
      <c r="I106" s="264"/>
      <c r="J106" s="264"/>
      <c r="K106" s="266"/>
    </row>
    <row r="107" spans="1:11" s="234" customFormat="1" ht="8.25" customHeight="1" outlineLevel="2">
      <c r="A107" s="262"/>
      <c r="B107" s="262"/>
      <c r="C107" s="263"/>
      <c r="D107" s="264"/>
      <c r="E107" s="264"/>
      <c r="F107" s="250"/>
      <c r="G107" s="264"/>
      <c r="H107" s="250"/>
      <c r="I107" s="264"/>
      <c r="J107" s="264"/>
      <c r="K107" s="266"/>
    </row>
    <row r="108" spans="1:11" s="234" customFormat="1" ht="12.75" customHeight="1" outlineLevel="2">
      <c r="A108" s="262">
        <v>854</v>
      </c>
      <c r="B108" s="262"/>
      <c r="C108" s="270" t="s">
        <v>92</v>
      </c>
      <c r="D108" s="264"/>
      <c r="E108" s="264">
        <f t="shared" ref="E108:J108" si="43">E109</f>
        <v>2057</v>
      </c>
      <c r="F108" s="250">
        <f t="shared" si="43"/>
        <v>2057</v>
      </c>
      <c r="G108" s="264">
        <f t="shared" si="43"/>
        <v>0</v>
      </c>
      <c r="H108" s="250">
        <f t="shared" si="43"/>
        <v>0</v>
      </c>
      <c r="I108" s="264">
        <f t="shared" si="43"/>
        <v>0</v>
      </c>
      <c r="J108" s="264">
        <f t="shared" si="43"/>
        <v>0</v>
      </c>
      <c r="K108" s="266"/>
    </row>
    <row r="109" spans="1:11" s="234" customFormat="1" ht="38.25" customHeight="1" outlineLevel="2">
      <c r="A109" s="262"/>
      <c r="B109" s="268">
        <v>85412</v>
      </c>
      <c r="C109" s="267" t="s">
        <v>93</v>
      </c>
      <c r="D109" s="264"/>
      <c r="E109" s="264">
        <f>SUM(F109:J109)</f>
        <v>2057</v>
      </c>
      <c r="F109" s="250">
        <v>2057</v>
      </c>
      <c r="G109" s="264"/>
      <c r="H109" s="250"/>
      <c r="I109" s="264"/>
      <c r="J109" s="264"/>
      <c r="K109" s="266"/>
    </row>
    <row r="110" spans="1:11" ht="12.75" customHeight="1" outlineLevel="2">
      <c r="A110" s="284"/>
      <c r="B110" s="303"/>
      <c r="C110" s="304"/>
      <c r="D110" s="250"/>
      <c r="E110" s="251"/>
      <c r="F110" s="251"/>
      <c r="G110" s="251"/>
      <c r="H110" s="251"/>
      <c r="I110" s="251"/>
      <c r="J110" s="251"/>
      <c r="K110" s="233"/>
    </row>
    <row r="111" spans="1:11" s="234" customFormat="1" ht="12.75" customHeight="1" outlineLevel="2">
      <c r="A111" s="254"/>
      <c r="B111" s="305"/>
      <c r="C111" s="255" t="s">
        <v>94</v>
      </c>
      <c r="D111" s="256">
        <f>EX112+D115+D120+D134</f>
        <v>14479</v>
      </c>
      <c r="E111" s="256">
        <f>E112+E115+E120+E134</f>
        <v>1562541</v>
      </c>
      <c r="F111" s="256">
        <f>F112+F115+F120+F134</f>
        <v>1557051</v>
      </c>
      <c r="G111" s="256">
        <f t="shared" ref="G111:J111" si="44">G112+G115+G120+G134</f>
        <v>25</v>
      </c>
      <c r="H111" s="256">
        <f t="shared" si="44"/>
        <v>5465</v>
      </c>
      <c r="I111" s="256">
        <f t="shared" si="44"/>
        <v>0</v>
      </c>
      <c r="J111" s="256">
        <f t="shared" si="44"/>
        <v>0</v>
      </c>
      <c r="K111" s="257"/>
    </row>
    <row r="112" spans="1:11" s="234" customFormat="1" ht="12.75" customHeight="1" outlineLevel="2">
      <c r="A112" s="295">
        <v>758</v>
      </c>
      <c r="B112" s="295"/>
      <c r="C112" s="259" t="s">
        <v>95</v>
      </c>
      <c r="D112" s="260"/>
      <c r="E112" s="260">
        <f t="shared" ref="E112:J112" si="45">E113</f>
        <v>21069</v>
      </c>
      <c r="F112" s="260">
        <f t="shared" si="45"/>
        <v>21069</v>
      </c>
      <c r="G112" s="260">
        <f t="shared" si="45"/>
        <v>0</v>
      </c>
      <c r="H112" s="260">
        <f t="shared" si="45"/>
        <v>0</v>
      </c>
      <c r="I112" s="260">
        <f t="shared" si="45"/>
        <v>0</v>
      </c>
      <c r="J112" s="260">
        <f t="shared" si="45"/>
        <v>0</v>
      </c>
    </row>
    <row r="113" spans="1:11" s="234" customFormat="1" ht="12.75" customHeight="1" outlineLevel="1">
      <c r="A113" s="306"/>
      <c r="B113" s="294">
        <v>75814</v>
      </c>
      <c r="C113" s="270" t="s">
        <v>96</v>
      </c>
      <c r="D113" s="307"/>
      <c r="E113" s="264">
        <f>SUM(F113:J113)</f>
        <v>21069</v>
      </c>
      <c r="F113" s="260">
        <v>21069</v>
      </c>
      <c r="G113" s="307"/>
      <c r="H113" s="260"/>
      <c r="I113" s="307"/>
      <c r="J113" s="307"/>
      <c r="K113" s="297"/>
    </row>
    <row r="114" spans="1:11" s="234" customFormat="1" ht="12.75" customHeight="1" outlineLevel="2">
      <c r="A114" s="308"/>
      <c r="B114" s="309"/>
      <c r="C114" s="310"/>
      <c r="D114" s="311"/>
      <c r="E114" s="311"/>
      <c r="F114" s="311"/>
      <c r="G114" s="311"/>
      <c r="H114" s="311"/>
      <c r="I114" s="311"/>
      <c r="J114" s="311"/>
      <c r="K114" s="257"/>
    </row>
    <row r="115" spans="1:11" s="234" customFormat="1" ht="12.75" customHeight="1" outlineLevel="2">
      <c r="A115" s="295">
        <v>851</v>
      </c>
      <c r="B115" s="295"/>
      <c r="C115" s="259" t="s">
        <v>83</v>
      </c>
      <c r="D115" s="250"/>
      <c r="E115" s="250">
        <f>SUM(E116:E118)</f>
        <v>45581</v>
      </c>
      <c r="F115" s="250">
        <f t="shared" ref="F115:J115" si="46">SUM(F116:F118)</f>
        <v>40130</v>
      </c>
      <c r="G115" s="250">
        <f t="shared" si="46"/>
        <v>25</v>
      </c>
      <c r="H115" s="250">
        <f t="shared" si="46"/>
        <v>5426</v>
      </c>
      <c r="I115" s="250">
        <f t="shared" si="46"/>
        <v>0</v>
      </c>
      <c r="J115" s="250">
        <f t="shared" si="46"/>
        <v>0</v>
      </c>
    </row>
    <row r="116" spans="1:11" s="234" customFormat="1" ht="42" customHeight="1" outlineLevel="2">
      <c r="A116" s="262"/>
      <c r="B116" s="262">
        <v>85156</v>
      </c>
      <c r="C116" s="263" t="s">
        <v>211</v>
      </c>
      <c r="D116" s="264"/>
      <c r="E116" s="264">
        <f t="shared" ref="E116:E118" si="47">SUM(F116:J116)</f>
        <v>39809</v>
      </c>
      <c r="F116" s="250">
        <v>39809</v>
      </c>
      <c r="G116" s="264"/>
      <c r="H116" s="250"/>
      <c r="I116" s="264"/>
      <c r="J116" s="264"/>
      <c r="K116" s="266"/>
    </row>
    <row r="117" spans="1:11" s="234" customFormat="1" ht="12.75" customHeight="1" outlineLevel="2">
      <c r="A117" s="262"/>
      <c r="B117" s="262">
        <v>85157</v>
      </c>
      <c r="C117" s="263" t="s">
        <v>209</v>
      </c>
      <c r="D117" s="264"/>
      <c r="E117" s="264">
        <f t="shared" si="47"/>
        <v>4911</v>
      </c>
      <c r="F117" s="250"/>
      <c r="G117" s="264"/>
      <c r="H117" s="250">
        <v>4911</v>
      </c>
      <c r="I117" s="264"/>
      <c r="J117" s="264"/>
      <c r="K117" s="266"/>
    </row>
    <row r="118" spans="1:11" s="234" customFormat="1" ht="12.75" customHeight="1" outlineLevel="2">
      <c r="A118" s="262"/>
      <c r="B118" s="262">
        <v>85195</v>
      </c>
      <c r="C118" s="263" t="s">
        <v>25</v>
      </c>
      <c r="D118" s="264"/>
      <c r="E118" s="264">
        <f t="shared" si="47"/>
        <v>861</v>
      </c>
      <c r="F118" s="250">
        <v>321</v>
      </c>
      <c r="G118" s="264">
        <v>25</v>
      </c>
      <c r="H118" s="250">
        <v>515</v>
      </c>
      <c r="I118" s="264"/>
      <c r="J118" s="264"/>
      <c r="K118" s="266"/>
    </row>
    <row r="119" spans="1:11" s="234" customFormat="1" ht="7.5" customHeight="1" outlineLevel="2">
      <c r="A119" s="262"/>
      <c r="B119" s="262"/>
      <c r="C119" s="263"/>
      <c r="D119" s="264"/>
      <c r="E119" s="264"/>
      <c r="F119" s="264"/>
      <c r="G119" s="264"/>
      <c r="H119" s="250"/>
      <c r="I119" s="264"/>
      <c r="J119" s="264"/>
      <c r="K119" s="266"/>
    </row>
    <row r="120" spans="1:11" s="234" customFormat="1" ht="12.75" customHeight="1" outlineLevel="2">
      <c r="A120" s="262">
        <v>852</v>
      </c>
      <c r="B120" s="262"/>
      <c r="C120" s="270" t="s">
        <v>98</v>
      </c>
      <c r="D120" s="264">
        <f>D121+D122+D123+D124+D125+D126+D127+D128+D130+D132</f>
        <v>220</v>
      </c>
      <c r="E120" s="264">
        <f>E121+E122+E123+E124+E125+E126+E127+E128+E130+E132+E129+E131</f>
        <v>221993</v>
      </c>
      <c r="F120" s="264">
        <f>F121+F122+F123+F124+F125+F126+F127+F128+F130+F132+F129+F131</f>
        <v>221954</v>
      </c>
      <c r="G120" s="264">
        <f>G121+G122+G123+G124+G125+G126+G127+G128+G130+G132+G129</f>
        <v>0</v>
      </c>
      <c r="H120" s="264">
        <f>H121+H122+H123+H124+H125+H126+H127+H128+H130+H132+H129</f>
        <v>39</v>
      </c>
      <c r="I120" s="264">
        <f>I121+I122+I123+I124+I125+I126+I127+I128+I130+I132+I129</f>
        <v>0</v>
      </c>
      <c r="J120" s="264">
        <f>J121+J122+J123+J124+J125+J126+J127+J128+J130+J132+J129</f>
        <v>0</v>
      </c>
      <c r="K120" s="266"/>
    </row>
    <row r="121" spans="1:11" s="234" customFormat="1" ht="12.75" customHeight="1" outlineLevel="2">
      <c r="A121" s="262"/>
      <c r="B121" s="262">
        <v>85202</v>
      </c>
      <c r="C121" s="263" t="s">
        <v>99</v>
      </c>
      <c r="D121" s="264"/>
      <c r="E121" s="264">
        <f t="shared" ref="E121:E132" si="48">SUM(F121:J121)</f>
        <v>38381</v>
      </c>
      <c r="F121" s="264">
        <v>38381</v>
      </c>
      <c r="G121" s="264"/>
      <c r="H121" s="250"/>
      <c r="I121" s="264"/>
      <c r="J121" s="264"/>
      <c r="K121" s="266"/>
    </row>
    <row r="122" spans="1:11" s="234" customFormat="1" outlineLevel="2">
      <c r="A122" s="275"/>
      <c r="B122" s="275">
        <v>85203</v>
      </c>
      <c r="C122" s="276" t="s">
        <v>100</v>
      </c>
      <c r="D122" s="277"/>
      <c r="E122" s="277">
        <f t="shared" si="48"/>
        <v>38624</v>
      </c>
      <c r="F122" s="277">
        <f>36522+2102</f>
        <v>38624</v>
      </c>
      <c r="G122" s="277"/>
      <c r="H122" s="279"/>
      <c r="I122" s="277"/>
      <c r="J122" s="277"/>
      <c r="K122" s="266"/>
    </row>
    <row r="123" spans="1:11" s="234" customFormat="1" outlineLevel="2">
      <c r="A123" s="275"/>
      <c r="B123" s="312">
        <v>85205</v>
      </c>
      <c r="C123" s="313" t="s">
        <v>101</v>
      </c>
      <c r="D123" s="277"/>
      <c r="E123" s="277">
        <f t="shared" si="48"/>
        <v>1217</v>
      </c>
      <c r="F123" s="277">
        <v>1217</v>
      </c>
      <c r="G123" s="277"/>
      <c r="H123" s="279"/>
      <c r="I123" s="277"/>
      <c r="J123" s="277"/>
      <c r="K123" s="266"/>
    </row>
    <row r="124" spans="1:11" s="234" customFormat="1" ht="51.75" customHeight="1" outlineLevel="2">
      <c r="A124" s="312"/>
      <c r="B124" s="312">
        <v>85213</v>
      </c>
      <c r="C124" s="313" t="s">
        <v>102</v>
      </c>
      <c r="D124" s="277"/>
      <c r="E124" s="277">
        <f t="shared" si="48"/>
        <v>5215</v>
      </c>
      <c r="F124" s="277">
        <v>5215</v>
      </c>
      <c r="G124" s="277"/>
      <c r="H124" s="279"/>
      <c r="I124" s="277"/>
      <c r="J124" s="277"/>
      <c r="K124" s="266"/>
    </row>
    <row r="125" spans="1:11" s="234" customFormat="1" ht="25.5" customHeight="1" outlineLevel="2">
      <c r="A125" s="275"/>
      <c r="B125" s="275">
        <v>85214</v>
      </c>
      <c r="C125" s="276" t="s">
        <v>103</v>
      </c>
      <c r="D125" s="277"/>
      <c r="E125" s="277">
        <f t="shared" si="48"/>
        <v>32766</v>
      </c>
      <c r="F125" s="277">
        <v>32766</v>
      </c>
      <c r="G125" s="277"/>
      <c r="H125" s="279"/>
      <c r="I125" s="277"/>
      <c r="J125" s="277"/>
      <c r="K125" s="266"/>
    </row>
    <row r="126" spans="1:11" s="234" customFormat="1" ht="12.75" customHeight="1" outlineLevel="2">
      <c r="A126" s="275"/>
      <c r="B126" s="312">
        <v>85216</v>
      </c>
      <c r="C126" s="313" t="s">
        <v>104</v>
      </c>
      <c r="D126" s="277"/>
      <c r="E126" s="277">
        <f t="shared" si="48"/>
        <v>51506</v>
      </c>
      <c r="F126" s="277">
        <v>51506</v>
      </c>
      <c r="G126" s="277"/>
      <c r="H126" s="279"/>
      <c r="I126" s="277"/>
      <c r="J126" s="277"/>
      <c r="K126" s="266"/>
    </row>
    <row r="127" spans="1:11" s="234" customFormat="1" ht="12.75" customHeight="1" outlineLevel="2">
      <c r="A127" s="275"/>
      <c r="B127" s="275">
        <v>85219</v>
      </c>
      <c r="C127" s="276" t="s">
        <v>105</v>
      </c>
      <c r="D127" s="277"/>
      <c r="E127" s="277">
        <f t="shared" si="48"/>
        <v>27259</v>
      </c>
      <c r="F127" s="277">
        <v>27259</v>
      </c>
      <c r="G127" s="277"/>
      <c r="H127" s="279"/>
      <c r="I127" s="277"/>
      <c r="J127" s="277"/>
      <c r="K127" s="266"/>
    </row>
    <row r="128" spans="1:11" s="234" customFormat="1" outlineLevel="2">
      <c r="A128" s="275"/>
      <c r="B128" s="275">
        <v>85228</v>
      </c>
      <c r="C128" s="276" t="s">
        <v>106</v>
      </c>
      <c r="D128" s="277">
        <v>220</v>
      </c>
      <c r="E128" s="277">
        <f t="shared" si="48"/>
        <v>4269</v>
      </c>
      <c r="F128" s="277">
        <f>4203+66</f>
        <v>4269</v>
      </c>
      <c r="G128" s="277"/>
      <c r="H128" s="279"/>
      <c r="I128" s="277"/>
      <c r="J128" s="277"/>
      <c r="K128" s="266"/>
    </row>
    <row r="129" spans="1:11" s="234" customFormat="1" outlineLevel="2">
      <c r="A129" s="275"/>
      <c r="B129" s="275">
        <v>85230</v>
      </c>
      <c r="C129" s="314" t="s">
        <v>107</v>
      </c>
      <c r="D129" s="277"/>
      <c r="E129" s="277">
        <f t="shared" si="48"/>
        <v>22267</v>
      </c>
      <c r="F129" s="277">
        <v>22267</v>
      </c>
      <c r="G129" s="277"/>
      <c r="H129" s="279"/>
      <c r="I129" s="277"/>
      <c r="J129" s="277"/>
      <c r="K129" s="266"/>
    </row>
    <row r="130" spans="1:11" s="234" customFormat="1" ht="12.75" customHeight="1" outlineLevel="2">
      <c r="A130" s="275"/>
      <c r="B130" s="275">
        <v>85231</v>
      </c>
      <c r="C130" s="313" t="s">
        <v>109</v>
      </c>
      <c r="D130" s="277"/>
      <c r="E130" s="277">
        <f t="shared" si="48"/>
        <v>100</v>
      </c>
      <c r="F130" s="277">
        <v>100</v>
      </c>
      <c r="G130" s="277"/>
      <c r="H130" s="279"/>
      <c r="I130" s="277"/>
      <c r="J130" s="277"/>
      <c r="K130" s="266"/>
    </row>
    <row r="131" spans="1:11" s="234" customFormat="1" ht="12.75" customHeight="1" outlineLevel="2">
      <c r="A131" s="275"/>
      <c r="B131" s="275">
        <v>85278</v>
      </c>
      <c r="C131" s="313" t="s">
        <v>234</v>
      </c>
      <c r="D131" s="277"/>
      <c r="E131" s="277">
        <f t="shared" si="48"/>
        <v>100</v>
      </c>
      <c r="F131" s="277">
        <v>100</v>
      </c>
      <c r="G131" s="277"/>
      <c r="H131" s="279"/>
      <c r="I131" s="277"/>
      <c r="J131" s="277"/>
      <c r="K131" s="266"/>
    </row>
    <row r="132" spans="1:11" s="234" customFormat="1" ht="15.75" customHeight="1" outlineLevel="2">
      <c r="A132" s="275"/>
      <c r="B132" s="275">
        <v>85295</v>
      </c>
      <c r="C132" s="276" t="s">
        <v>25</v>
      </c>
      <c r="D132" s="277"/>
      <c r="E132" s="277">
        <f t="shared" si="48"/>
        <v>289</v>
      </c>
      <c r="F132" s="277">
        <v>250</v>
      </c>
      <c r="G132" s="277"/>
      <c r="H132" s="279">
        <v>39</v>
      </c>
      <c r="I132" s="277"/>
      <c r="J132" s="277"/>
      <c r="K132" s="266"/>
    </row>
    <row r="133" spans="1:11" s="234" customFormat="1" ht="15.75" customHeight="1" outlineLevel="2">
      <c r="A133" s="275"/>
      <c r="B133" s="275"/>
      <c r="C133" s="276"/>
      <c r="D133" s="277"/>
      <c r="E133" s="277"/>
      <c r="F133" s="277"/>
      <c r="G133" s="277"/>
      <c r="H133" s="279"/>
      <c r="I133" s="277"/>
      <c r="J133" s="277"/>
      <c r="K133" s="266"/>
    </row>
    <row r="134" spans="1:11" s="234" customFormat="1" ht="12.75" customHeight="1" outlineLevel="2">
      <c r="A134" s="275">
        <v>855</v>
      </c>
      <c r="B134" s="275"/>
      <c r="C134" s="315" t="s">
        <v>110</v>
      </c>
      <c r="D134" s="277">
        <f>D135+D136+D137+D138</f>
        <v>14259</v>
      </c>
      <c r="E134" s="277">
        <f>E135+E136+E137+E138+E139+E140</f>
        <v>1273898</v>
      </c>
      <c r="F134" s="277">
        <f>F135+F136+F137+F138+F139+F140</f>
        <v>1273898</v>
      </c>
      <c r="G134" s="277">
        <f t="shared" ref="G134:J134" si="49">G135+G136+G137+G138+G139+G140</f>
        <v>0</v>
      </c>
      <c r="H134" s="277">
        <f t="shared" si="49"/>
        <v>0</v>
      </c>
      <c r="I134" s="277">
        <f t="shared" si="49"/>
        <v>0</v>
      </c>
      <c r="J134" s="277">
        <f t="shared" si="49"/>
        <v>0</v>
      </c>
      <c r="K134" s="266"/>
    </row>
    <row r="135" spans="1:11" s="234" customFormat="1" ht="12.75" customHeight="1" outlineLevel="2">
      <c r="A135" s="275"/>
      <c r="B135" s="275">
        <v>85501</v>
      </c>
      <c r="C135" s="315" t="s">
        <v>112</v>
      </c>
      <c r="D135" s="277"/>
      <c r="E135" s="277">
        <f t="shared" ref="E135:E140" si="50">SUM(F135:J135)</f>
        <v>673494</v>
      </c>
      <c r="F135" s="277">
        <v>673494</v>
      </c>
      <c r="G135" s="277"/>
      <c r="H135" s="279"/>
      <c r="I135" s="277"/>
      <c r="J135" s="277"/>
      <c r="K135" s="266"/>
    </row>
    <row r="136" spans="1:11" s="234" customFormat="1" ht="51.75" customHeight="1" outlineLevel="2">
      <c r="A136" s="275"/>
      <c r="B136" s="275">
        <v>85502</v>
      </c>
      <c r="C136" s="276" t="s">
        <v>113</v>
      </c>
      <c r="D136" s="277">
        <v>14259</v>
      </c>
      <c r="E136" s="277">
        <f t="shared" si="50"/>
        <v>577631</v>
      </c>
      <c r="F136" s="277">
        <v>577631</v>
      </c>
      <c r="G136" s="277"/>
      <c r="H136" s="279"/>
      <c r="I136" s="277"/>
      <c r="J136" s="277"/>
      <c r="K136" s="266"/>
    </row>
    <row r="137" spans="1:11" s="281" customFormat="1" ht="15.75" customHeight="1" outlineLevel="2">
      <c r="A137" s="275"/>
      <c r="B137" s="275">
        <v>85508</v>
      </c>
      <c r="C137" s="276" t="s">
        <v>114</v>
      </c>
      <c r="D137" s="277"/>
      <c r="E137" s="277">
        <f t="shared" si="50"/>
        <v>7915</v>
      </c>
      <c r="F137" s="277">
        <f>100+18828-11013</f>
        <v>7915</v>
      </c>
      <c r="G137" s="277"/>
      <c r="H137" s="279"/>
      <c r="I137" s="277"/>
      <c r="J137" s="277"/>
      <c r="K137" s="280"/>
    </row>
    <row r="138" spans="1:11" s="281" customFormat="1" ht="15.75" customHeight="1" outlineLevel="2">
      <c r="A138" s="275"/>
      <c r="B138" s="275">
        <v>85509</v>
      </c>
      <c r="C138" s="276" t="s">
        <v>115</v>
      </c>
      <c r="D138" s="277"/>
      <c r="E138" s="277">
        <f t="shared" si="50"/>
        <v>3303</v>
      </c>
      <c r="F138" s="277">
        <f>1669+1634</f>
        <v>3303</v>
      </c>
      <c r="G138" s="277"/>
      <c r="H138" s="279"/>
      <c r="I138" s="277"/>
      <c r="J138" s="277"/>
      <c r="K138" s="280"/>
    </row>
    <row r="139" spans="1:11" s="281" customFormat="1" ht="21" customHeight="1" outlineLevel="2">
      <c r="A139" s="275"/>
      <c r="B139" s="275">
        <v>85510</v>
      </c>
      <c r="C139" s="276" t="s">
        <v>116</v>
      </c>
      <c r="D139" s="277"/>
      <c r="E139" s="277">
        <f t="shared" si="50"/>
        <v>1820</v>
      </c>
      <c r="F139" s="277">
        <f>4419-2599</f>
        <v>1820</v>
      </c>
      <c r="G139" s="277"/>
      <c r="H139" s="279"/>
      <c r="I139" s="277"/>
      <c r="J139" s="277"/>
      <c r="K139" s="280"/>
    </row>
    <row r="140" spans="1:11" s="234" customFormat="1" ht="75" customHeight="1" outlineLevel="2">
      <c r="A140" s="262"/>
      <c r="B140" s="262">
        <v>85513</v>
      </c>
      <c r="C140" s="263" t="s">
        <v>235</v>
      </c>
      <c r="D140" s="264"/>
      <c r="E140" s="264">
        <f t="shared" si="50"/>
        <v>9735</v>
      </c>
      <c r="F140" s="264">
        <f>5711+4024</f>
        <v>9735</v>
      </c>
      <c r="G140" s="264"/>
      <c r="H140" s="250"/>
      <c r="I140" s="264"/>
      <c r="J140" s="264"/>
      <c r="K140" s="266"/>
    </row>
    <row r="141" spans="1:11" ht="14.25" customHeight="1" outlineLevel="2">
      <c r="A141" s="316"/>
      <c r="B141" s="316"/>
      <c r="C141" s="317"/>
      <c r="D141" s="264"/>
      <c r="E141" s="269"/>
      <c r="F141" s="269"/>
      <c r="G141" s="269"/>
      <c r="H141" s="251"/>
      <c r="I141" s="269"/>
      <c r="J141" s="269"/>
      <c r="K141" s="318"/>
    </row>
    <row r="142" spans="1:11" s="234" customFormat="1" ht="25.5" customHeight="1" outlineLevel="2">
      <c r="A142" s="254"/>
      <c r="B142" s="305"/>
      <c r="C142" s="255" t="s">
        <v>117</v>
      </c>
      <c r="D142" s="256">
        <f t="shared" ref="D142:J142" si="51">D143</f>
        <v>120</v>
      </c>
      <c r="E142" s="256">
        <f t="shared" si="51"/>
        <v>8832</v>
      </c>
      <c r="F142" s="256">
        <f t="shared" si="51"/>
        <v>8279</v>
      </c>
      <c r="G142" s="256">
        <f t="shared" si="51"/>
        <v>2</v>
      </c>
      <c r="H142" s="256">
        <f t="shared" si="51"/>
        <v>551</v>
      </c>
      <c r="I142" s="256">
        <f t="shared" si="51"/>
        <v>0</v>
      </c>
      <c r="J142" s="256">
        <f t="shared" si="51"/>
        <v>0</v>
      </c>
      <c r="K142" s="257"/>
    </row>
    <row r="143" spans="1:11" s="234" customFormat="1" ht="28.5" customHeight="1" outlineLevel="1">
      <c r="A143" s="294">
        <v>853</v>
      </c>
      <c r="B143" s="294"/>
      <c r="C143" s="270" t="s">
        <v>118</v>
      </c>
      <c r="D143" s="265">
        <f>D144</f>
        <v>120</v>
      </c>
      <c r="E143" s="265">
        <f t="shared" ref="E143:J143" si="52">SUM(E144:E145)</f>
        <v>8832</v>
      </c>
      <c r="F143" s="265">
        <f t="shared" si="52"/>
        <v>8279</v>
      </c>
      <c r="G143" s="265">
        <f t="shared" si="52"/>
        <v>2</v>
      </c>
      <c r="H143" s="260">
        <f t="shared" si="52"/>
        <v>551</v>
      </c>
      <c r="I143" s="265">
        <f t="shared" si="52"/>
        <v>0</v>
      </c>
      <c r="J143" s="265">
        <f t="shared" si="52"/>
        <v>0</v>
      </c>
      <c r="K143" s="297"/>
    </row>
    <row r="144" spans="1:11" s="234" customFormat="1" ht="26.25" customHeight="1" outlineLevel="2">
      <c r="A144" s="262"/>
      <c r="B144" s="262">
        <v>85321</v>
      </c>
      <c r="C144" s="263" t="s">
        <v>119</v>
      </c>
      <c r="D144" s="264">
        <v>120</v>
      </c>
      <c r="E144" s="264">
        <f>SUM(F144:H144)</f>
        <v>8832</v>
      </c>
      <c r="F144" s="264">
        <f>7621+658</f>
        <v>8279</v>
      </c>
      <c r="G144" s="264">
        <v>2</v>
      </c>
      <c r="H144" s="250">
        <f>496+55</f>
        <v>551</v>
      </c>
      <c r="I144" s="264"/>
      <c r="J144" s="264"/>
      <c r="K144" s="266"/>
    </row>
    <row r="145" spans="1:11" ht="12.75" customHeight="1" outlineLevel="2">
      <c r="A145" s="284"/>
      <c r="B145" s="284"/>
      <c r="C145" s="285"/>
      <c r="D145" s="250"/>
      <c r="E145" s="251"/>
      <c r="F145" s="251"/>
      <c r="G145" s="251"/>
      <c r="H145" s="251"/>
      <c r="I145" s="251"/>
      <c r="J145" s="251"/>
      <c r="K145" s="233"/>
    </row>
    <row r="146" spans="1:11" s="234" customFormat="1" ht="25.5" customHeight="1" outlineLevel="2">
      <c r="A146" s="254"/>
      <c r="B146" s="254"/>
      <c r="C146" s="319" t="s">
        <v>121</v>
      </c>
      <c r="D146" s="320">
        <f t="shared" ref="D146:D147" si="53">D147</f>
        <v>4532</v>
      </c>
      <c r="E146" s="320">
        <f>F146+G146+H146+I146+J146</f>
        <v>97967</v>
      </c>
      <c r="F146" s="320">
        <f t="shared" ref="F146:J147" si="54">F147</f>
        <v>0</v>
      </c>
      <c r="G146" s="320">
        <f t="shared" si="54"/>
        <v>110</v>
      </c>
      <c r="H146" s="320">
        <f t="shared" si="54"/>
        <v>97657</v>
      </c>
      <c r="I146" s="320">
        <f t="shared" si="54"/>
        <v>200</v>
      </c>
      <c r="J146" s="320">
        <f t="shared" si="54"/>
        <v>0</v>
      </c>
      <c r="K146" s="290"/>
    </row>
    <row r="147" spans="1:11" s="234" customFormat="1" ht="12.75" customHeight="1" outlineLevel="2">
      <c r="A147" s="258">
        <v>851</v>
      </c>
      <c r="B147" s="308"/>
      <c r="C147" s="321" t="s">
        <v>83</v>
      </c>
      <c r="D147" s="322">
        <f t="shared" si="53"/>
        <v>4532</v>
      </c>
      <c r="E147" s="322">
        <f>E148</f>
        <v>97967</v>
      </c>
      <c r="F147" s="322">
        <f>F148</f>
        <v>0</v>
      </c>
      <c r="G147" s="322">
        <f t="shared" si="54"/>
        <v>110</v>
      </c>
      <c r="H147" s="322">
        <f t="shared" si="54"/>
        <v>97657</v>
      </c>
      <c r="I147" s="322">
        <f t="shared" si="54"/>
        <v>200</v>
      </c>
      <c r="J147" s="322">
        <f t="shared" si="54"/>
        <v>0</v>
      </c>
    </row>
    <row r="148" spans="1:11" s="234" customFormat="1" ht="21" customHeight="1" outlineLevel="2">
      <c r="A148" s="306"/>
      <c r="B148" s="294">
        <v>85132</v>
      </c>
      <c r="C148" s="323" t="s">
        <v>122</v>
      </c>
      <c r="D148" s="324">
        <v>4532</v>
      </c>
      <c r="E148" s="324">
        <f>F148+G148+H148+I148</f>
        <v>97967</v>
      </c>
      <c r="F148" s="324"/>
      <c r="G148" s="324">
        <v>110</v>
      </c>
      <c r="H148" s="322">
        <f>77452+2771+17434</f>
        <v>97657</v>
      </c>
      <c r="I148" s="324">
        <v>200</v>
      </c>
      <c r="J148" s="324"/>
      <c r="K148" s="266"/>
    </row>
    <row r="149" spans="1:11" ht="12.75" customHeight="1" outlineLevel="2">
      <c r="A149" s="291"/>
      <c r="B149" s="291"/>
      <c r="C149" s="292"/>
      <c r="D149" s="250"/>
      <c r="E149" s="251"/>
      <c r="F149" s="251"/>
      <c r="G149" s="251"/>
      <c r="H149" s="251"/>
      <c r="I149" s="251"/>
      <c r="J149" s="251"/>
      <c r="K149" s="233"/>
    </row>
    <row r="150" spans="1:11" s="234" customFormat="1" ht="12.75" customHeight="1" outlineLevel="2">
      <c r="A150" s="254"/>
      <c r="B150" s="254"/>
      <c r="C150" s="255" t="s">
        <v>123</v>
      </c>
      <c r="D150" s="256">
        <f t="shared" ref="D150:D151" si="55">D151</f>
        <v>0</v>
      </c>
      <c r="E150" s="256">
        <f>F150+G150+H150+I150+J150</f>
        <v>1115</v>
      </c>
      <c r="F150" s="256">
        <f t="shared" ref="F150:J151" si="56">F151</f>
        <v>0</v>
      </c>
      <c r="G150" s="256">
        <f t="shared" si="56"/>
        <v>1</v>
      </c>
      <c r="H150" s="256">
        <f t="shared" si="56"/>
        <v>1114</v>
      </c>
      <c r="I150" s="256">
        <f t="shared" si="56"/>
        <v>0</v>
      </c>
      <c r="J150" s="256">
        <f t="shared" si="56"/>
        <v>0</v>
      </c>
      <c r="K150" s="257"/>
    </row>
    <row r="151" spans="1:11" s="234" customFormat="1" ht="12.75" customHeight="1" outlineLevel="1">
      <c r="A151" s="258">
        <v>851</v>
      </c>
      <c r="B151" s="258"/>
      <c r="C151" s="259" t="s">
        <v>83</v>
      </c>
      <c r="D151" s="260">
        <f t="shared" si="55"/>
        <v>0</v>
      </c>
      <c r="E151" s="260">
        <f>E152</f>
        <v>1115</v>
      </c>
      <c r="F151" s="260">
        <f t="shared" si="56"/>
        <v>0</v>
      </c>
      <c r="G151" s="260">
        <f t="shared" si="56"/>
        <v>1</v>
      </c>
      <c r="H151" s="260">
        <f t="shared" si="56"/>
        <v>1114</v>
      </c>
      <c r="I151" s="260">
        <f t="shared" si="56"/>
        <v>0</v>
      </c>
      <c r="J151" s="260">
        <f t="shared" si="56"/>
        <v>0</v>
      </c>
      <c r="K151" s="261"/>
    </row>
    <row r="152" spans="1:11" s="234" customFormat="1" outlineLevel="2">
      <c r="A152" s="262"/>
      <c r="B152" s="262">
        <v>85133</v>
      </c>
      <c r="C152" s="263" t="s">
        <v>124</v>
      </c>
      <c r="D152" s="264">
        <v>0</v>
      </c>
      <c r="E152" s="264">
        <f>F152+G152+H152+I152+J152</f>
        <v>1115</v>
      </c>
      <c r="F152" s="264"/>
      <c r="G152" s="264">
        <v>1</v>
      </c>
      <c r="H152" s="250">
        <f>1079+35</f>
        <v>1114</v>
      </c>
      <c r="I152" s="264"/>
      <c r="J152" s="264"/>
      <c r="K152" s="266"/>
    </row>
    <row r="153" spans="1:11" ht="12.75" customHeight="1">
      <c r="A153" s="325"/>
      <c r="B153" s="284"/>
      <c r="C153" s="285"/>
      <c r="D153" s="326"/>
      <c r="E153" s="327"/>
      <c r="F153" s="327"/>
      <c r="G153" s="327"/>
      <c r="H153" s="327"/>
      <c r="I153" s="327"/>
      <c r="J153" s="251"/>
      <c r="K153" s="233"/>
    </row>
    <row r="154" spans="1:11" s="234" customFormat="1" ht="12.75" customHeight="1" outlineLevel="2">
      <c r="A154" s="254"/>
      <c r="B154" s="254"/>
      <c r="C154" s="255" t="s">
        <v>125</v>
      </c>
      <c r="D154" s="256">
        <f t="shared" ref="D154:D155" si="57">D155</f>
        <v>135</v>
      </c>
      <c r="E154" s="256">
        <f>F154+G154+H154+I154+J154</f>
        <v>9799</v>
      </c>
      <c r="F154" s="256">
        <f t="shared" ref="F154:J155" si="58">F155</f>
        <v>0</v>
      </c>
      <c r="G154" s="256">
        <f t="shared" si="58"/>
        <v>16</v>
      </c>
      <c r="H154" s="256">
        <f t="shared" si="58"/>
        <v>9633</v>
      </c>
      <c r="I154" s="256">
        <f t="shared" si="58"/>
        <v>150</v>
      </c>
      <c r="J154" s="256">
        <f t="shared" si="58"/>
        <v>0</v>
      </c>
      <c r="K154" s="257"/>
    </row>
    <row r="155" spans="1:11" s="234" customFormat="1" ht="12.75" customHeight="1" outlineLevel="1">
      <c r="A155" s="258">
        <v>900</v>
      </c>
      <c r="B155" s="258"/>
      <c r="C155" s="259" t="s">
        <v>37</v>
      </c>
      <c r="D155" s="260">
        <f t="shared" si="57"/>
        <v>135</v>
      </c>
      <c r="E155" s="260">
        <f>E156</f>
        <v>9799</v>
      </c>
      <c r="F155" s="260">
        <f t="shared" si="58"/>
        <v>0</v>
      </c>
      <c r="G155" s="260">
        <f t="shared" si="58"/>
        <v>16</v>
      </c>
      <c r="H155" s="260">
        <f t="shared" si="58"/>
        <v>9633</v>
      </c>
      <c r="I155" s="260">
        <f t="shared" si="58"/>
        <v>150</v>
      </c>
      <c r="J155" s="260">
        <f t="shared" si="58"/>
        <v>0</v>
      </c>
      <c r="K155" s="261"/>
    </row>
    <row r="156" spans="1:11" s="234" customFormat="1" outlineLevel="2">
      <c r="A156" s="262"/>
      <c r="B156" s="262">
        <v>90014</v>
      </c>
      <c r="C156" s="263" t="s">
        <v>126</v>
      </c>
      <c r="D156" s="264">
        <v>135</v>
      </c>
      <c r="E156" s="264">
        <f>F156+G156+H156+I156+J156</f>
        <v>9799</v>
      </c>
      <c r="F156" s="264"/>
      <c r="G156" s="264">
        <v>16</v>
      </c>
      <c r="H156" s="250">
        <f>8820+323+490</f>
        <v>9633</v>
      </c>
      <c r="I156" s="264">
        <v>150</v>
      </c>
      <c r="J156" s="264"/>
      <c r="K156" s="266"/>
    </row>
    <row r="157" spans="1:11" ht="12.75" customHeight="1" outlineLevel="2">
      <c r="A157" s="291"/>
      <c r="B157" s="291"/>
      <c r="C157" s="292"/>
      <c r="D157" s="250"/>
      <c r="E157" s="251"/>
      <c r="F157" s="251"/>
      <c r="G157" s="251"/>
      <c r="H157" s="251"/>
      <c r="I157" s="251"/>
      <c r="J157" s="251"/>
      <c r="K157" s="233"/>
    </row>
    <row r="158" spans="1:11" s="234" customFormat="1" ht="12.75" customHeight="1" outlineLevel="2">
      <c r="A158" s="254"/>
      <c r="B158" s="254"/>
      <c r="C158" s="255" t="s">
        <v>127</v>
      </c>
      <c r="D158" s="256">
        <f>D159</f>
        <v>0</v>
      </c>
      <c r="E158" s="256">
        <f>F158+G158+H158+I158+J158</f>
        <v>4708</v>
      </c>
      <c r="F158" s="256">
        <f t="shared" ref="F158:J158" si="59">F159</f>
        <v>815</v>
      </c>
      <c r="G158" s="256">
        <f t="shared" si="59"/>
        <v>10</v>
      </c>
      <c r="H158" s="256">
        <f t="shared" si="59"/>
        <v>3883</v>
      </c>
      <c r="I158" s="256">
        <f t="shared" si="59"/>
        <v>0</v>
      </c>
      <c r="J158" s="256">
        <f t="shared" si="59"/>
        <v>0</v>
      </c>
      <c r="K158" s="257"/>
    </row>
    <row r="159" spans="1:11" s="234" customFormat="1" ht="12.75" customHeight="1" outlineLevel="1">
      <c r="A159" s="258">
        <v>921</v>
      </c>
      <c r="B159" s="258"/>
      <c r="C159" s="259" t="s">
        <v>128</v>
      </c>
      <c r="D159" s="260"/>
      <c r="E159" s="260">
        <f t="shared" ref="E159:J159" si="60">SUM(E160:E161)</f>
        <v>4708</v>
      </c>
      <c r="F159" s="260">
        <f t="shared" si="60"/>
        <v>815</v>
      </c>
      <c r="G159" s="260">
        <f t="shared" si="60"/>
        <v>10</v>
      </c>
      <c r="H159" s="260">
        <f t="shared" si="60"/>
        <v>3883</v>
      </c>
      <c r="I159" s="260">
        <f t="shared" si="60"/>
        <v>0</v>
      </c>
      <c r="J159" s="260">
        <f t="shared" si="60"/>
        <v>0</v>
      </c>
      <c r="K159" s="261"/>
    </row>
    <row r="160" spans="1:11" s="234" customFormat="1" ht="12.75" customHeight="1" outlineLevel="2">
      <c r="A160" s="262"/>
      <c r="B160" s="262">
        <v>92120</v>
      </c>
      <c r="C160" s="328" t="s">
        <v>129</v>
      </c>
      <c r="D160" s="264"/>
      <c r="E160" s="264">
        <f t="shared" ref="E160:E161" si="61">F160+G160+H160+I160+J160</f>
        <v>1130</v>
      </c>
      <c r="F160" s="264">
        <v>815</v>
      </c>
      <c r="G160" s="264"/>
      <c r="H160" s="250">
        <v>315</v>
      </c>
      <c r="I160" s="264"/>
      <c r="J160" s="264"/>
      <c r="K160" s="266"/>
    </row>
    <row r="161" spans="1:11" s="234" customFormat="1" outlineLevel="2">
      <c r="A161" s="262"/>
      <c r="B161" s="262">
        <v>92121</v>
      </c>
      <c r="C161" s="263" t="s">
        <v>130</v>
      </c>
      <c r="D161" s="264"/>
      <c r="E161" s="264">
        <f t="shared" si="61"/>
        <v>3578</v>
      </c>
      <c r="F161" s="264"/>
      <c r="G161" s="264">
        <v>10</v>
      </c>
      <c r="H161" s="250">
        <f>3454+114</f>
        <v>3568</v>
      </c>
      <c r="I161" s="264">
        <v>0</v>
      </c>
      <c r="J161" s="264"/>
      <c r="K161" s="266"/>
    </row>
    <row r="162" spans="1:11" ht="12.75" customHeight="1" outlineLevel="2">
      <c r="A162" s="291"/>
      <c r="B162" s="291"/>
      <c r="C162" s="292"/>
      <c r="D162" s="250"/>
      <c r="E162" s="250"/>
      <c r="F162" s="251"/>
      <c r="G162" s="251"/>
      <c r="H162" s="251"/>
      <c r="I162" s="251"/>
      <c r="J162" s="251"/>
      <c r="K162" s="233"/>
    </row>
    <row r="163" spans="1:11" s="234" customFormat="1" ht="12.75" customHeight="1" outlineLevel="2">
      <c r="A163" s="254"/>
      <c r="B163" s="254"/>
      <c r="C163" s="255" t="s">
        <v>131</v>
      </c>
      <c r="D163" s="256">
        <f>D164+D168+D173+D181+D186+D193+D197+D200</f>
        <v>9805</v>
      </c>
      <c r="E163" s="256">
        <f t="shared" ref="E163:J163" si="62">E164+E168+E173+E181+E186+E193+E197+E190+E200</f>
        <v>72048</v>
      </c>
      <c r="F163" s="256">
        <f t="shared" si="62"/>
        <v>0</v>
      </c>
      <c r="G163" s="256">
        <f t="shared" si="62"/>
        <v>79</v>
      </c>
      <c r="H163" s="256">
        <f t="shared" si="62"/>
        <v>67675</v>
      </c>
      <c r="I163" s="256">
        <f t="shared" si="62"/>
        <v>1884</v>
      </c>
      <c r="J163" s="256">
        <f t="shared" si="62"/>
        <v>2410</v>
      </c>
      <c r="K163" s="257"/>
    </row>
    <row r="164" spans="1:11" s="234" customFormat="1" ht="12.75" customHeight="1" outlineLevel="1">
      <c r="A164" s="258" t="s">
        <v>18</v>
      </c>
      <c r="B164" s="258"/>
      <c r="C164" s="259" t="s">
        <v>19</v>
      </c>
      <c r="D164" s="260">
        <f>D165+D166</f>
        <v>20</v>
      </c>
      <c r="E164" s="260">
        <f t="shared" ref="E164:J164" si="63">E165+E166</f>
        <v>960</v>
      </c>
      <c r="F164" s="260">
        <f t="shared" si="63"/>
        <v>0</v>
      </c>
      <c r="G164" s="260">
        <f t="shared" si="63"/>
        <v>15</v>
      </c>
      <c r="H164" s="260">
        <f t="shared" si="63"/>
        <v>945</v>
      </c>
      <c r="I164" s="260">
        <f t="shared" si="63"/>
        <v>0</v>
      </c>
      <c r="J164" s="260">
        <f t="shared" si="63"/>
        <v>0</v>
      </c>
      <c r="K164" s="261"/>
    </row>
    <row r="165" spans="1:11" s="234" customFormat="1" ht="12.75" customHeight="1" outlineLevel="1">
      <c r="A165" s="258"/>
      <c r="B165" s="329" t="s">
        <v>50</v>
      </c>
      <c r="C165" s="259" t="s">
        <v>51</v>
      </c>
      <c r="D165" s="260">
        <v>3</v>
      </c>
      <c r="E165" s="260">
        <f>F165+G165+H165+I165+J165</f>
        <v>0</v>
      </c>
      <c r="F165" s="260"/>
      <c r="G165" s="260"/>
      <c r="H165" s="260"/>
      <c r="I165" s="260"/>
      <c r="J165" s="260"/>
      <c r="K165" s="261"/>
    </row>
    <row r="166" spans="1:11" s="234" customFormat="1" outlineLevel="2">
      <c r="A166" s="295"/>
      <c r="B166" s="295" t="s">
        <v>24</v>
      </c>
      <c r="C166" s="296" t="s">
        <v>25</v>
      </c>
      <c r="D166" s="250">
        <v>17</v>
      </c>
      <c r="E166" s="264">
        <f>F166+G166+H166+I166+J166</f>
        <v>960</v>
      </c>
      <c r="F166" s="250"/>
      <c r="G166" s="250">
        <v>15</v>
      </c>
      <c r="H166" s="250">
        <f>914+31</f>
        <v>945</v>
      </c>
      <c r="I166" s="250"/>
      <c r="J166" s="250"/>
    </row>
    <row r="167" spans="1:11" s="234" customFormat="1" ht="7.5" customHeight="1" outlineLevel="2">
      <c r="A167" s="308"/>
      <c r="B167" s="308"/>
      <c r="C167" s="310"/>
      <c r="D167" s="311"/>
      <c r="E167" s="311"/>
      <c r="F167" s="311"/>
      <c r="G167" s="311"/>
      <c r="H167" s="311"/>
      <c r="I167" s="311"/>
      <c r="J167" s="311"/>
      <c r="K167" s="257"/>
    </row>
    <row r="168" spans="1:11" s="234" customFormat="1" ht="12.75" customHeight="1" outlineLevel="2">
      <c r="A168" s="258">
        <v>710</v>
      </c>
      <c r="B168" s="258"/>
      <c r="C168" s="259" t="s">
        <v>33</v>
      </c>
      <c r="D168" s="260">
        <f>D170+D169+D171</f>
        <v>1067</v>
      </c>
      <c r="E168" s="260">
        <f t="shared" ref="E168:J168" si="64">E170+E169</f>
        <v>0</v>
      </c>
      <c r="F168" s="260">
        <f t="shared" si="64"/>
        <v>0</v>
      </c>
      <c r="G168" s="260">
        <f t="shared" si="64"/>
        <v>0</v>
      </c>
      <c r="H168" s="260">
        <f t="shared" si="64"/>
        <v>0</v>
      </c>
      <c r="I168" s="260">
        <f t="shared" si="64"/>
        <v>0</v>
      </c>
      <c r="J168" s="260">
        <f t="shared" si="64"/>
        <v>0</v>
      </c>
      <c r="K168" s="257"/>
    </row>
    <row r="169" spans="1:11" s="234" customFormat="1" ht="12.75" customHeight="1" outlineLevel="2">
      <c r="A169" s="258"/>
      <c r="B169" s="258">
        <v>71012</v>
      </c>
      <c r="C169" s="263" t="s">
        <v>61</v>
      </c>
      <c r="D169" s="260">
        <v>1</v>
      </c>
      <c r="E169" s="260"/>
      <c r="F169" s="260"/>
      <c r="G169" s="260"/>
      <c r="H169" s="260"/>
      <c r="I169" s="260"/>
      <c r="J169" s="260"/>
      <c r="K169" s="257"/>
    </row>
    <row r="170" spans="1:11" s="234" customFormat="1" ht="12.75" customHeight="1" outlineLevel="2">
      <c r="A170" s="258"/>
      <c r="B170" s="258">
        <v>71015</v>
      </c>
      <c r="C170" s="259" t="s">
        <v>74</v>
      </c>
      <c r="D170" s="250">
        <v>1065</v>
      </c>
      <c r="E170" s="250"/>
      <c r="F170" s="250"/>
      <c r="G170" s="250"/>
      <c r="H170" s="250"/>
      <c r="I170" s="250"/>
      <c r="J170" s="250"/>
      <c r="K170" s="257"/>
    </row>
    <row r="171" spans="1:11" s="234" customFormat="1" ht="12.75" customHeight="1" outlineLevel="2">
      <c r="A171" s="258"/>
      <c r="B171" s="258">
        <v>71095</v>
      </c>
      <c r="C171" s="259" t="s">
        <v>25</v>
      </c>
      <c r="D171" s="250">
        <v>1</v>
      </c>
      <c r="E171" s="250"/>
      <c r="F171" s="250"/>
      <c r="G171" s="250"/>
      <c r="H171" s="250"/>
      <c r="I171" s="250"/>
      <c r="J171" s="250"/>
      <c r="K171" s="257"/>
    </row>
    <row r="172" spans="1:11" s="234" customFormat="1" ht="12.75" customHeight="1" outlineLevel="2">
      <c r="A172" s="308"/>
      <c r="B172" s="308"/>
      <c r="C172" s="310"/>
      <c r="D172" s="311"/>
      <c r="E172" s="311"/>
      <c r="F172" s="311"/>
      <c r="G172" s="311"/>
      <c r="H172" s="311"/>
      <c r="I172" s="311"/>
      <c r="J172" s="311"/>
      <c r="K172" s="257"/>
    </row>
    <row r="173" spans="1:11" s="234" customFormat="1" ht="12.75" customHeight="1" outlineLevel="1">
      <c r="A173" s="258">
        <v>750</v>
      </c>
      <c r="B173" s="258"/>
      <c r="C173" s="259" t="s">
        <v>76</v>
      </c>
      <c r="D173" s="260">
        <f t="shared" ref="D173:J173" si="65">D174+D176++D177+D178+D179</f>
        <v>8382</v>
      </c>
      <c r="E173" s="260">
        <f t="shared" si="65"/>
        <v>57769</v>
      </c>
      <c r="F173" s="260">
        <f t="shared" si="65"/>
        <v>0</v>
      </c>
      <c r="G173" s="260">
        <f t="shared" si="65"/>
        <v>64</v>
      </c>
      <c r="H173" s="260">
        <f t="shared" si="65"/>
        <v>53488</v>
      </c>
      <c r="I173" s="260">
        <f t="shared" si="65"/>
        <v>1807</v>
      </c>
      <c r="J173" s="260">
        <f t="shared" si="65"/>
        <v>2410</v>
      </c>
      <c r="K173" s="261"/>
    </row>
    <row r="174" spans="1:11" s="234" customFormat="1" ht="19.5" customHeight="1" outlineLevel="1">
      <c r="A174" s="410"/>
      <c r="B174" s="411">
        <v>75011</v>
      </c>
      <c r="C174" s="412" t="s">
        <v>132</v>
      </c>
      <c r="D174" s="413">
        <v>8352</v>
      </c>
      <c r="E174" s="407">
        <f>SUM(F174:J174)</f>
        <v>51536</v>
      </c>
      <c r="F174" s="413"/>
      <c r="G174" s="407">
        <v>61</v>
      </c>
      <c r="H174" s="414">
        <f>45722+1699</f>
        <v>47421</v>
      </c>
      <c r="I174" s="407">
        <v>1644</v>
      </c>
      <c r="J174" s="407">
        <f>858+1296+167+89</f>
        <v>2410</v>
      </c>
      <c r="K174" s="297"/>
    </row>
    <row r="175" spans="1:11" s="234" customFormat="1" ht="57" customHeight="1" outlineLevel="2">
      <c r="A175" s="408"/>
      <c r="B175" s="408"/>
      <c r="C175" s="408"/>
      <c r="D175" s="408"/>
      <c r="E175" s="408">
        <f t="shared" ref="E175" si="66">SUM(F175:J175)</f>
        <v>0</v>
      </c>
      <c r="F175" s="408"/>
      <c r="G175" s="408"/>
      <c r="H175" s="408"/>
      <c r="I175" s="408"/>
      <c r="J175" s="408"/>
      <c r="K175" s="266"/>
    </row>
    <row r="176" spans="1:11" s="234" customFormat="1" ht="15.75" customHeight="1" outlineLevel="2">
      <c r="A176" s="262"/>
      <c r="B176" s="262">
        <v>75046</v>
      </c>
      <c r="C176" s="263" t="s">
        <v>133</v>
      </c>
      <c r="D176" s="264">
        <v>20</v>
      </c>
      <c r="E176" s="264">
        <f>SUM(F176:J176)</f>
        <v>30</v>
      </c>
      <c r="F176" s="264"/>
      <c r="G176" s="264">
        <v>2</v>
      </c>
      <c r="H176" s="250">
        <v>28</v>
      </c>
      <c r="I176" s="264"/>
      <c r="J176" s="264"/>
      <c r="K176" s="266"/>
    </row>
    <row r="177" spans="1:11" s="234" customFormat="1" ht="21.75" customHeight="1" outlineLevel="2">
      <c r="A177" s="262"/>
      <c r="B177" s="262">
        <v>75081</v>
      </c>
      <c r="C177" s="263" t="s">
        <v>78</v>
      </c>
      <c r="D177" s="264"/>
      <c r="E177" s="264">
        <f>G177+H177+I177</f>
        <v>6203</v>
      </c>
      <c r="F177" s="264"/>
      <c r="G177" s="264">
        <v>1</v>
      </c>
      <c r="H177" s="279">
        <f>5714+220+105</f>
        <v>6039</v>
      </c>
      <c r="I177" s="264">
        <v>163</v>
      </c>
      <c r="J177" s="264"/>
      <c r="K177" s="266"/>
    </row>
    <row r="178" spans="1:11" s="234" customFormat="1" ht="15.75" customHeight="1" outlineLevel="2">
      <c r="A178" s="262"/>
      <c r="B178" s="262">
        <v>75087</v>
      </c>
      <c r="C178" s="263" t="s">
        <v>134</v>
      </c>
      <c r="D178" s="264">
        <v>10</v>
      </c>
      <c r="E178" s="264">
        <f t="shared" ref="E178:E179" si="67">G178+H178</f>
        <v>0</v>
      </c>
      <c r="F178" s="264"/>
      <c r="G178" s="264"/>
      <c r="H178" s="250"/>
      <c r="I178" s="264"/>
      <c r="J178" s="264"/>
      <c r="K178" s="266"/>
    </row>
    <row r="179" spans="1:11" s="234" customFormat="1" ht="15.75" customHeight="1" outlineLevel="2">
      <c r="A179" s="262"/>
      <c r="B179" s="262">
        <v>75095</v>
      </c>
      <c r="C179" s="296" t="s">
        <v>25</v>
      </c>
      <c r="D179" s="264"/>
      <c r="E179" s="264">
        <f t="shared" si="67"/>
        <v>0</v>
      </c>
      <c r="F179" s="264"/>
      <c r="G179" s="264"/>
      <c r="H179" s="250"/>
      <c r="I179" s="264"/>
      <c r="J179" s="264"/>
      <c r="K179" s="266"/>
    </row>
    <row r="180" spans="1:11" s="234" customFormat="1" ht="12.75" customHeight="1" outlineLevel="2">
      <c r="A180" s="262"/>
      <c r="B180" s="262"/>
      <c r="C180" s="263"/>
      <c r="D180" s="264"/>
      <c r="E180" s="264"/>
      <c r="F180" s="264"/>
      <c r="G180" s="264"/>
      <c r="H180" s="250"/>
      <c r="I180" s="264"/>
      <c r="J180" s="264"/>
      <c r="K180" s="266"/>
    </row>
    <row r="181" spans="1:11" s="234" customFormat="1" ht="12.75" customHeight="1" outlineLevel="2">
      <c r="A181" s="294">
        <v>851</v>
      </c>
      <c r="B181" s="294"/>
      <c r="C181" s="270" t="s">
        <v>83</v>
      </c>
      <c r="D181" s="265">
        <f>D184+D182+D183</f>
        <v>315</v>
      </c>
      <c r="E181" s="265">
        <f t="shared" ref="E181:J181" si="68">E184+E182+E183</f>
        <v>10172</v>
      </c>
      <c r="F181" s="265">
        <f t="shared" si="68"/>
        <v>0</v>
      </c>
      <c r="G181" s="265">
        <f t="shared" si="68"/>
        <v>0</v>
      </c>
      <c r="H181" s="265">
        <f t="shared" si="68"/>
        <v>10095</v>
      </c>
      <c r="I181" s="265">
        <f t="shared" si="68"/>
        <v>77</v>
      </c>
      <c r="J181" s="265">
        <f t="shared" si="68"/>
        <v>0</v>
      </c>
      <c r="K181" s="266"/>
    </row>
    <row r="182" spans="1:11" s="234" customFormat="1" ht="33" customHeight="1" outlineLevel="2">
      <c r="A182" s="294"/>
      <c r="B182" s="294">
        <v>85144</v>
      </c>
      <c r="C182" s="270" t="s">
        <v>135</v>
      </c>
      <c r="D182" s="265"/>
      <c r="E182" s="265">
        <f>H182</f>
        <v>172</v>
      </c>
      <c r="F182" s="264"/>
      <c r="G182" s="264"/>
      <c r="H182" s="250">
        <f>165+7</f>
        <v>172</v>
      </c>
      <c r="I182" s="264"/>
      <c r="J182" s="264"/>
      <c r="K182" s="266"/>
    </row>
    <row r="183" spans="1:11" s="234" customFormat="1" ht="16.5" customHeight="1" outlineLevel="2">
      <c r="A183" s="294"/>
      <c r="B183" s="294">
        <v>85146</v>
      </c>
      <c r="C183" s="270" t="s">
        <v>210</v>
      </c>
      <c r="D183" s="265"/>
      <c r="E183" s="265">
        <f>H183+I183</f>
        <v>10000</v>
      </c>
      <c r="F183" s="264"/>
      <c r="G183" s="264"/>
      <c r="H183" s="250">
        <f>9355+568</f>
        <v>9923</v>
      </c>
      <c r="I183" s="264">
        <v>77</v>
      </c>
      <c r="J183" s="264"/>
      <c r="K183" s="266"/>
    </row>
    <row r="184" spans="1:11" s="234" customFormat="1" ht="12.75" customHeight="1" outlineLevel="2">
      <c r="A184" s="258"/>
      <c r="B184" s="258">
        <v>85195</v>
      </c>
      <c r="C184" s="296" t="s">
        <v>25</v>
      </c>
      <c r="D184" s="250">
        <v>315</v>
      </c>
      <c r="E184" s="265">
        <f t="shared" ref="E184" si="69">H184</f>
        <v>0</v>
      </c>
      <c r="F184" s="250"/>
      <c r="G184" s="250"/>
      <c r="H184" s="250"/>
      <c r="I184" s="250"/>
      <c r="J184" s="250"/>
    </row>
    <row r="185" spans="1:11" s="234" customFormat="1" ht="12.75" customHeight="1" outlineLevel="2">
      <c r="A185" s="258"/>
      <c r="B185" s="258"/>
      <c r="C185" s="296"/>
      <c r="D185" s="250"/>
      <c r="E185" s="330"/>
      <c r="F185" s="250"/>
      <c r="G185" s="250"/>
      <c r="H185" s="250"/>
      <c r="I185" s="250"/>
      <c r="J185" s="250"/>
    </row>
    <row r="186" spans="1:11" s="234" customFormat="1" ht="12.75" customHeight="1" outlineLevel="2">
      <c r="A186" s="262">
        <v>852</v>
      </c>
      <c r="B186" s="262"/>
      <c r="C186" s="270" t="s">
        <v>98</v>
      </c>
      <c r="D186" s="250">
        <f>D187+D188</f>
        <v>20</v>
      </c>
      <c r="E186" s="250">
        <f t="shared" ref="E186:J186" si="70">E187+E188</f>
        <v>0</v>
      </c>
      <c r="F186" s="250">
        <f t="shared" si="70"/>
        <v>0</v>
      </c>
      <c r="G186" s="250">
        <f t="shared" si="70"/>
        <v>0</v>
      </c>
      <c r="H186" s="250">
        <f t="shared" si="70"/>
        <v>0</v>
      </c>
      <c r="I186" s="250">
        <f t="shared" si="70"/>
        <v>0</v>
      </c>
      <c r="J186" s="250">
        <f t="shared" si="70"/>
        <v>0</v>
      </c>
    </row>
    <row r="187" spans="1:11" s="234" customFormat="1" ht="12.75" customHeight="1" outlineLevel="2">
      <c r="A187" s="262"/>
      <c r="B187" s="262">
        <v>85202</v>
      </c>
      <c r="C187" s="263" t="s">
        <v>99</v>
      </c>
      <c r="D187" s="250">
        <v>15</v>
      </c>
      <c r="E187" s="296"/>
      <c r="F187" s="250"/>
      <c r="G187" s="250"/>
      <c r="H187" s="250"/>
      <c r="I187" s="250"/>
      <c r="J187" s="250"/>
    </row>
    <row r="188" spans="1:11" ht="12.75" customHeight="1" outlineLevel="2">
      <c r="A188" s="331"/>
      <c r="B188" s="331">
        <v>85295</v>
      </c>
      <c r="C188" s="332" t="s">
        <v>25</v>
      </c>
      <c r="D188" s="250">
        <v>5</v>
      </c>
      <c r="E188" s="296"/>
      <c r="F188" s="251"/>
      <c r="G188" s="251"/>
      <c r="H188" s="251"/>
      <c r="I188" s="251"/>
      <c r="J188" s="251"/>
      <c r="K188" s="233"/>
    </row>
    <row r="189" spans="1:11" ht="12.75" customHeight="1" outlineLevel="2">
      <c r="A189" s="331"/>
      <c r="B189" s="331"/>
      <c r="C189" s="333"/>
      <c r="D189" s="250"/>
      <c r="E189" s="296"/>
      <c r="F189" s="251"/>
      <c r="G189" s="251"/>
      <c r="H189" s="251"/>
      <c r="I189" s="251"/>
      <c r="J189" s="251"/>
      <c r="K189" s="233"/>
    </row>
    <row r="190" spans="1:11" s="234" customFormat="1" ht="19.5" customHeight="1" outlineLevel="1">
      <c r="A190" s="294">
        <v>853</v>
      </c>
      <c r="B190" s="294"/>
      <c r="C190" s="270" t="s">
        <v>118</v>
      </c>
      <c r="D190" s="265">
        <f>D191</f>
        <v>0</v>
      </c>
      <c r="E190" s="265">
        <f t="shared" ref="E190:J190" si="71">E191</f>
        <v>567</v>
      </c>
      <c r="F190" s="265">
        <f t="shared" si="71"/>
        <v>0</v>
      </c>
      <c r="G190" s="265">
        <f t="shared" si="71"/>
        <v>0</v>
      </c>
      <c r="H190" s="260">
        <f t="shared" si="71"/>
        <v>567</v>
      </c>
      <c r="I190" s="265">
        <f t="shared" si="71"/>
        <v>0</v>
      </c>
      <c r="J190" s="265">
        <f t="shared" si="71"/>
        <v>0</v>
      </c>
      <c r="K190" s="297"/>
    </row>
    <row r="191" spans="1:11" s="234" customFormat="1" outlineLevel="2">
      <c r="A191" s="262"/>
      <c r="B191" s="262">
        <v>85321</v>
      </c>
      <c r="C191" s="263" t="s">
        <v>119</v>
      </c>
      <c r="D191" s="264"/>
      <c r="E191" s="264">
        <f>SUM(F191:H191)</f>
        <v>567</v>
      </c>
      <c r="F191" s="264"/>
      <c r="G191" s="264"/>
      <c r="H191" s="250">
        <f>544+23</f>
        <v>567</v>
      </c>
      <c r="I191" s="264"/>
      <c r="J191" s="264"/>
      <c r="K191" s="266"/>
    </row>
    <row r="192" spans="1:11" ht="12.75" customHeight="1" outlineLevel="2">
      <c r="A192" s="331"/>
      <c r="B192" s="331"/>
      <c r="C192" s="333"/>
      <c r="D192" s="250"/>
      <c r="E192" s="296"/>
      <c r="F192" s="251"/>
      <c r="G192" s="251"/>
      <c r="H192" s="251"/>
      <c r="I192" s="251"/>
      <c r="J192" s="251"/>
      <c r="K192" s="233"/>
    </row>
    <row r="193" spans="1:11" s="234" customFormat="1" ht="12.75" customHeight="1" outlineLevel="2">
      <c r="A193" s="262">
        <v>855</v>
      </c>
      <c r="B193" s="262"/>
      <c r="C193" s="270" t="s">
        <v>110</v>
      </c>
      <c r="D193" s="264">
        <f>D194</f>
        <v>0</v>
      </c>
      <c r="E193" s="264">
        <f t="shared" ref="E193:J193" si="72">E194+E195</f>
        <v>2580</v>
      </c>
      <c r="F193" s="264">
        <f t="shared" si="72"/>
        <v>0</v>
      </c>
      <c r="G193" s="264">
        <f t="shared" si="72"/>
        <v>0</v>
      </c>
      <c r="H193" s="250">
        <f t="shared" si="72"/>
        <v>2580</v>
      </c>
      <c r="I193" s="264">
        <f t="shared" si="72"/>
        <v>0</v>
      </c>
      <c r="J193" s="264">
        <f t="shared" si="72"/>
        <v>0</v>
      </c>
      <c r="K193" s="266"/>
    </row>
    <row r="194" spans="1:11" s="234" customFormat="1" ht="32.25" customHeight="1" outlineLevel="2">
      <c r="A194" s="262"/>
      <c r="B194" s="262">
        <v>85515</v>
      </c>
      <c r="C194" s="263" t="s">
        <v>136</v>
      </c>
      <c r="D194" s="264"/>
      <c r="E194" s="264">
        <f t="shared" ref="E194:E195" si="73">SUM(F194:J194)</f>
        <v>2530</v>
      </c>
      <c r="F194" s="264"/>
      <c r="G194" s="264"/>
      <c r="H194" s="250">
        <f>2435+95</f>
        <v>2530</v>
      </c>
      <c r="I194" s="264"/>
      <c r="J194" s="264"/>
      <c r="K194" s="266"/>
    </row>
    <row r="195" spans="1:11" s="234" customFormat="1" outlineLevel="2">
      <c r="A195" s="262"/>
      <c r="B195" s="262">
        <v>85595</v>
      </c>
      <c r="C195" s="263" t="s">
        <v>25</v>
      </c>
      <c r="D195" s="264"/>
      <c r="E195" s="264">
        <f t="shared" si="73"/>
        <v>50</v>
      </c>
      <c r="F195" s="264"/>
      <c r="G195" s="264"/>
      <c r="H195" s="250">
        <f>48+2</f>
        <v>50</v>
      </c>
      <c r="I195" s="264"/>
      <c r="J195" s="264"/>
      <c r="K195" s="266"/>
    </row>
    <row r="196" spans="1:11" s="234" customFormat="1" ht="12.75" customHeight="1" outlineLevel="2">
      <c r="A196" s="262"/>
      <c r="B196" s="262"/>
      <c r="C196" s="263"/>
      <c r="D196" s="250"/>
      <c r="E196" s="296"/>
      <c r="F196" s="250"/>
      <c r="G196" s="250"/>
      <c r="H196" s="250"/>
      <c r="I196" s="250"/>
      <c r="J196" s="250"/>
    </row>
    <row r="197" spans="1:11" s="234" customFormat="1" ht="12.75" customHeight="1" outlineLevel="2">
      <c r="A197" s="262">
        <v>900</v>
      </c>
      <c r="B197" s="262"/>
      <c r="C197" s="270" t="s">
        <v>37</v>
      </c>
      <c r="D197" s="250">
        <f>D198</f>
        <v>1</v>
      </c>
      <c r="E197" s="250">
        <f t="shared" ref="E197:J197" si="74">E198</f>
        <v>0</v>
      </c>
      <c r="F197" s="250">
        <f t="shared" si="74"/>
        <v>0</v>
      </c>
      <c r="G197" s="250">
        <f t="shared" si="74"/>
        <v>0</v>
      </c>
      <c r="H197" s="250">
        <f t="shared" si="74"/>
        <v>0</v>
      </c>
      <c r="I197" s="250">
        <f t="shared" si="74"/>
        <v>0</v>
      </c>
      <c r="J197" s="250">
        <f t="shared" si="74"/>
        <v>0</v>
      </c>
    </row>
    <row r="198" spans="1:11" s="234" customFormat="1" ht="12.75" customHeight="1" outlineLevel="2">
      <c r="A198" s="262"/>
      <c r="B198" s="262">
        <v>90095</v>
      </c>
      <c r="C198" s="328" t="s">
        <v>25</v>
      </c>
      <c r="D198" s="250">
        <v>1</v>
      </c>
      <c r="E198" s="264">
        <f t="shared" ref="E198" si="75">SUM(F198:J198)</f>
        <v>0</v>
      </c>
      <c r="F198" s="264"/>
      <c r="G198" s="264"/>
      <c r="H198" s="250"/>
      <c r="I198" s="264"/>
      <c r="J198" s="264"/>
    </row>
    <row r="199" spans="1:11" s="234" customFormat="1" ht="12.75" customHeight="1" outlineLevel="2">
      <c r="A199" s="262"/>
      <c r="B199" s="262"/>
      <c r="C199" s="263"/>
      <c r="D199" s="250"/>
      <c r="E199" s="296"/>
      <c r="F199" s="250"/>
      <c r="G199" s="250"/>
      <c r="H199" s="250"/>
      <c r="I199" s="250"/>
      <c r="J199" s="250"/>
    </row>
    <row r="200" spans="1:11" s="234" customFormat="1" ht="12.75" customHeight="1" outlineLevel="2">
      <c r="A200" s="258">
        <v>921</v>
      </c>
      <c r="B200" s="258"/>
      <c r="C200" s="259" t="s">
        <v>128</v>
      </c>
      <c r="D200" s="250">
        <f>D201</f>
        <v>0</v>
      </c>
      <c r="E200" s="250">
        <f t="shared" ref="E200:J200" si="76">E201</f>
        <v>0</v>
      </c>
      <c r="F200" s="250">
        <f t="shared" si="76"/>
        <v>0</v>
      </c>
      <c r="G200" s="250">
        <f t="shared" si="76"/>
        <v>0</v>
      </c>
      <c r="H200" s="250">
        <f t="shared" si="76"/>
        <v>0</v>
      </c>
      <c r="I200" s="250">
        <f t="shared" si="76"/>
        <v>0</v>
      </c>
      <c r="J200" s="250">
        <f t="shared" si="76"/>
        <v>0</v>
      </c>
    </row>
    <row r="201" spans="1:11" s="234" customFormat="1" ht="12.75" customHeight="1" outlineLevel="2">
      <c r="A201" s="262"/>
      <c r="B201" s="262">
        <v>92195</v>
      </c>
      <c r="C201" s="328" t="s">
        <v>25</v>
      </c>
      <c r="D201" s="250">
        <v>0</v>
      </c>
      <c r="E201" s="264">
        <f t="shared" ref="E201" si="77">SUM(F201:J201)</f>
        <v>0</v>
      </c>
      <c r="F201" s="264"/>
      <c r="G201" s="264"/>
      <c r="H201" s="250"/>
      <c r="I201" s="264"/>
      <c r="J201" s="264"/>
    </row>
    <row r="202" spans="1:11" s="234" customFormat="1" ht="14.25" customHeight="1" outlineLevel="2">
      <c r="A202" s="295"/>
      <c r="B202" s="295"/>
      <c r="C202" s="296"/>
      <c r="D202" s="250"/>
      <c r="E202" s="250"/>
      <c r="F202" s="250"/>
      <c r="G202" s="250"/>
      <c r="H202" s="250"/>
      <c r="I202" s="250"/>
      <c r="J202" s="250"/>
    </row>
    <row r="203" spans="1:11" s="234" customFormat="1" ht="12.75" customHeight="1" outlineLevel="2">
      <c r="A203" s="254"/>
      <c r="B203" s="254"/>
      <c r="C203" s="255" t="s">
        <v>137</v>
      </c>
      <c r="D203" s="256">
        <f>D208+D212+D215+D221+D218</f>
        <v>1350</v>
      </c>
      <c r="E203" s="256">
        <f>E205+E208+E212+E215+E218+E221</f>
        <v>31177</v>
      </c>
      <c r="F203" s="256">
        <f t="shared" ref="F203:J203" si="78">F205+F208+F212+F215+F218+F221</f>
        <v>24922</v>
      </c>
      <c r="G203" s="256">
        <f t="shared" si="78"/>
        <v>321</v>
      </c>
      <c r="H203" s="256">
        <f t="shared" si="78"/>
        <v>5934</v>
      </c>
      <c r="I203" s="256">
        <f t="shared" si="78"/>
        <v>0</v>
      </c>
      <c r="J203" s="256">
        <f t="shared" si="78"/>
        <v>0</v>
      </c>
      <c r="K203" s="257"/>
    </row>
    <row r="204" spans="1:11" s="234" customFormat="1" ht="12.75" customHeight="1" outlineLevel="2">
      <c r="A204" s="308"/>
      <c r="B204" s="308"/>
      <c r="C204" s="310"/>
      <c r="D204" s="311"/>
      <c r="E204" s="311"/>
      <c r="F204" s="311"/>
      <c r="G204" s="311"/>
      <c r="H204" s="311"/>
      <c r="I204" s="311"/>
      <c r="J204" s="311"/>
      <c r="K204" s="257"/>
    </row>
    <row r="205" spans="1:11" s="234" customFormat="1" ht="12.75" customHeight="1" outlineLevel="2">
      <c r="A205" s="262">
        <v>630</v>
      </c>
      <c r="B205" s="262"/>
      <c r="C205" s="270" t="s">
        <v>138</v>
      </c>
      <c r="D205" s="264"/>
      <c r="E205" s="264">
        <f t="shared" ref="E205:J205" si="79">E206</f>
        <v>79</v>
      </c>
      <c r="F205" s="264">
        <f t="shared" si="79"/>
        <v>79</v>
      </c>
      <c r="G205" s="264">
        <f t="shared" si="79"/>
        <v>0</v>
      </c>
      <c r="H205" s="250">
        <f t="shared" si="79"/>
        <v>0</v>
      </c>
      <c r="I205" s="264">
        <f t="shared" si="79"/>
        <v>0</v>
      </c>
      <c r="J205" s="264">
        <f t="shared" si="79"/>
        <v>0</v>
      </c>
      <c r="K205" s="266"/>
    </row>
    <row r="206" spans="1:11" s="234" customFormat="1" outlineLevel="2">
      <c r="A206" s="262"/>
      <c r="B206" s="262">
        <v>63095</v>
      </c>
      <c r="C206" s="263" t="s">
        <v>25</v>
      </c>
      <c r="D206" s="264"/>
      <c r="E206" s="264">
        <f>SUM(F206:J206)</f>
        <v>79</v>
      </c>
      <c r="F206" s="264">
        <f>75+4</f>
        <v>79</v>
      </c>
      <c r="G206" s="264"/>
      <c r="H206" s="250"/>
      <c r="I206" s="264"/>
      <c r="J206" s="264"/>
      <c r="K206" s="266"/>
    </row>
    <row r="207" spans="1:11" s="234" customFormat="1" ht="12.75" customHeight="1" outlineLevel="2">
      <c r="A207" s="308"/>
      <c r="B207" s="308"/>
      <c r="C207" s="310"/>
      <c r="D207" s="311"/>
      <c r="E207" s="311"/>
      <c r="F207" s="311"/>
      <c r="G207" s="311"/>
      <c r="H207" s="311"/>
      <c r="I207" s="311"/>
      <c r="J207" s="311"/>
      <c r="K207" s="257"/>
    </row>
    <row r="208" spans="1:11" s="234" customFormat="1" ht="12.75" customHeight="1" outlineLevel="2">
      <c r="A208" s="258">
        <v>750</v>
      </c>
      <c r="B208" s="258"/>
      <c r="C208" s="259" t="s">
        <v>76</v>
      </c>
      <c r="D208" s="250"/>
      <c r="E208" s="250">
        <f t="shared" ref="E208:J208" si="80">E210+E209</f>
        <v>24843</v>
      </c>
      <c r="F208" s="250">
        <f t="shared" si="80"/>
        <v>24843</v>
      </c>
      <c r="G208" s="250">
        <f t="shared" si="80"/>
        <v>0</v>
      </c>
      <c r="H208" s="250">
        <f t="shared" si="80"/>
        <v>0</v>
      </c>
      <c r="I208" s="250">
        <f t="shared" si="80"/>
        <v>0</v>
      </c>
      <c r="J208" s="250">
        <f t="shared" si="80"/>
        <v>0</v>
      </c>
    </row>
    <row r="209" spans="1:11" s="234" customFormat="1" outlineLevel="2">
      <c r="A209" s="294"/>
      <c r="B209" s="294">
        <v>75011</v>
      </c>
      <c r="C209" s="270" t="s">
        <v>132</v>
      </c>
      <c r="D209" s="264"/>
      <c r="E209" s="264">
        <f t="shared" ref="E209:E210" si="81">SUM(F209:J209)</f>
        <v>24642</v>
      </c>
      <c r="F209" s="264">
        <f>23713+929</f>
        <v>24642</v>
      </c>
      <c r="G209" s="264"/>
      <c r="H209" s="250"/>
      <c r="I209" s="264"/>
      <c r="J209" s="264"/>
      <c r="K209" s="266"/>
    </row>
    <row r="210" spans="1:11" s="234" customFormat="1" ht="27.75" customHeight="1" outlineLevel="2">
      <c r="A210" s="294"/>
      <c r="B210" s="294">
        <v>75084</v>
      </c>
      <c r="C210" s="270" t="s">
        <v>139</v>
      </c>
      <c r="D210" s="264"/>
      <c r="E210" s="264">
        <f t="shared" si="81"/>
        <v>201</v>
      </c>
      <c r="F210" s="264">
        <v>201</v>
      </c>
      <c r="G210" s="264"/>
      <c r="H210" s="250"/>
      <c r="I210" s="264"/>
      <c r="J210" s="264"/>
      <c r="K210" s="266"/>
    </row>
    <row r="211" spans="1:11" s="234" customFormat="1" ht="7.5" customHeight="1" outlineLevel="2">
      <c r="A211" s="294"/>
      <c r="B211" s="294"/>
      <c r="C211" s="270"/>
      <c r="D211" s="264"/>
      <c r="E211" s="264"/>
      <c r="F211" s="264"/>
      <c r="G211" s="264"/>
      <c r="H211" s="250"/>
      <c r="I211" s="264"/>
      <c r="J211" s="264"/>
      <c r="K211" s="266"/>
    </row>
    <row r="212" spans="1:11" s="234" customFormat="1" ht="12.75" customHeight="1" outlineLevel="2">
      <c r="A212" s="262">
        <v>758</v>
      </c>
      <c r="B212" s="262"/>
      <c r="C212" s="270" t="s">
        <v>95</v>
      </c>
      <c r="D212" s="265"/>
      <c r="E212" s="265">
        <f>E213</f>
        <v>5934</v>
      </c>
      <c r="F212" s="265">
        <f t="shared" ref="F212:J212" si="82">F213</f>
        <v>0</v>
      </c>
      <c r="G212" s="265">
        <f t="shared" si="82"/>
        <v>0</v>
      </c>
      <c r="H212" s="260">
        <f t="shared" si="82"/>
        <v>5934</v>
      </c>
      <c r="I212" s="265">
        <f t="shared" si="82"/>
        <v>0</v>
      </c>
      <c r="J212" s="265">
        <f t="shared" si="82"/>
        <v>0</v>
      </c>
      <c r="K212" s="266"/>
    </row>
    <row r="213" spans="1:11" s="234" customFormat="1" ht="12.75" customHeight="1" outlineLevel="1">
      <c r="A213" s="306"/>
      <c r="B213" s="294">
        <v>75818</v>
      </c>
      <c r="C213" s="270" t="s">
        <v>142</v>
      </c>
      <c r="D213" s="307"/>
      <c r="E213" s="264">
        <f>SUM(F213:J213)</f>
        <v>5934</v>
      </c>
      <c r="F213" s="265"/>
      <c r="G213" s="307"/>
      <c r="H213" s="260">
        <f>5143+791</f>
        <v>5934</v>
      </c>
      <c r="I213" s="307"/>
      <c r="J213" s="307"/>
      <c r="K213" s="334"/>
    </row>
    <row r="214" spans="1:11" s="234" customFormat="1" ht="7.5" customHeight="1" outlineLevel="2">
      <c r="A214" s="294"/>
      <c r="B214" s="294"/>
      <c r="C214" s="270"/>
      <c r="D214" s="264"/>
      <c r="E214" s="264"/>
      <c r="F214" s="264"/>
      <c r="G214" s="264"/>
      <c r="H214" s="250"/>
      <c r="I214" s="264"/>
      <c r="J214" s="264"/>
      <c r="K214" s="266"/>
    </row>
    <row r="215" spans="1:11" s="234" customFormat="1" ht="12.75" customHeight="1" outlineLevel="2">
      <c r="A215" s="294">
        <v>851</v>
      </c>
      <c r="B215" s="294"/>
      <c r="C215" s="270" t="s">
        <v>83</v>
      </c>
      <c r="D215" s="264"/>
      <c r="E215" s="264">
        <f>E216</f>
        <v>311</v>
      </c>
      <c r="F215" s="264">
        <f t="shared" ref="F215:J215" si="83">F216</f>
        <v>0</v>
      </c>
      <c r="G215" s="264">
        <f t="shared" si="83"/>
        <v>311</v>
      </c>
      <c r="H215" s="250">
        <f t="shared" si="83"/>
        <v>0</v>
      </c>
      <c r="I215" s="264">
        <f t="shared" si="83"/>
        <v>0</v>
      </c>
      <c r="J215" s="264">
        <f t="shared" si="83"/>
        <v>0</v>
      </c>
      <c r="K215" s="266"/>
    </row>
    <row r="216" spans="1:11" s="234" customFormat="1" ht="12.75" customHeight="1" outlineLevel="2">
      <c r="A216" s="294"/>
      <c r="B216" s="294">
        <v>85195</v>
      </c>
      <c r="C216" s="270" t="s">
        <v>143</v>
      </c>
      <c r="D216" s="264"/>
      <c r="E216" s="335">
        <f>SUM(F216:J216)</f>
        <v>311</v>
      </c>
      <c r="F216" s="264"/>
      <c r="G216" s="264">
        <v>311</v>
      </c>
      <c r="H216" s="250"/>
      <c r="I216" s="264"/>
      <c r="J216" s="264"/>
      <c r="K216" s="266"/>
    </row>
    <row r="217" spans="1:11" s="234" customFormat="1" ht="7.5" customHeight="1" outlineLevel="2">
      <c r="A217" s="294"/>
      <c r="B217" s="294"/>
      <c r="C217" s="270"/>
      <c r="D217" s="264"/>
      <c r="E217" s="264"/>
      <c r="F217" s="264"/>
      <c r="G217" s="264"/>
      <c r="H217" s="250"/>
      <c r="I217" s="264"/>
      <c r="J217" s="264"/>
      <c r="K217" s="266"/>
    </row>
    <row r="218" spans="1:11" s="234" customFormat="1" ht="26.25" customHeight="1" outlineLevel="2">
      <c r="A218" s="258">
        <v>853</v>
      </c>
      <c r="B218" s="258"/>
      <c r="C218" s="336" t="s">
        <v>118</v>
      </c>
      <c r="D218" s="250">
        <f t="shared" ref="D218:J218" si="84">D219</f>
        <v>1350</v>
      </c>
      <c r="E218" s="250">
        <f t="shared" si="84"/>
        <v>0</v>
      </c>
      <c r="F218" s="250">
        <f t="shared" si="84"/>
        <v>0</v>
      </c>
      <c r="G218" s="250">
        <f t="shared" si="84"/>
        <v>0</v>
      </c>
      <c r="H218" s="250">
        <f t="shared" si="84"/>
        <v>0</v>
      </c>
      <c r="I218" s="250">
        <f t="shared" si="84"/>
        <v>0</v>
      </c>
      <c r="J218" s="250">
        <f t="shared" si="84"/>
        <v>0</v>
      </c>
    </row>
    <row r="219" spans="1:11" s="234" customFormat="1" ht="17.25" customHeight="1">
      <c r="A219" s="337"/>
      <c r="B219" s="295">
        <v>85333</v>
      </c>
      <c r="C219" s="296" t="s">
        <v>144</v>
      </c>
      <c r="D219" s="250">
        <v>1350</v>
      </c>
      <c r="E219" s="330">
        <f>SUM(F219:J219)</f>
        <v>0</v>
      </c>
      <c r="F219" s="326"/>
      <c r="G219" s="326"/>
      <c r="H219" s="326"/>
      <c r="I219" s="326"/>
      <c r="J219" s="250"/>
    </row>
    <row r="220" spans="1:11" s="234" customFormat="1" ht="7.5" customHeight="1" outlineLevel="2">
      <c r="A220" s="294"/>
      <c r="B220" s="294"/>
      <c r="C220" s="270"/>
      <c r="D220" s="264"/>
      <c r="E220" s="264"/>
      <c r="F220" s="264"/>
      <c r="G220" s="264"/>
      <c r="H220" s="250"/>
      <c r="I220" s="264"/>
      <c r="J220" s="264"/>
      <c r="K220" s="266"/>
    </row>
    <row r="221" spans="1:11" s="234" customFormat="1" ht="26.25" customHeight="1" outlineLevel="2">
      <c r="A221" s="258">
        <v>925</v>
      </c>
      <c r="B221" s="258"/>
      <c r="C221" s="336" t="s">
        <v>39</v>
      </c>
      <c r="D221" s="250"/>
      <c r="E221" s="250">
        <f>E222</f>
        <v>10</v>
      </c>
      <c r="F221" s="250">
        <f t="shared" ref="F221:J221" si="85">F222</f>
        <v>0</v>
      </c>
      <c r="G221" s="250">
        <f t="shared" si="85"/>
        <v>10</v>
      </c>
      <c r="H221" s="250">
        <f t="shared" si="85"/>
        <v>0</v>
      </c>
      <c r="I221" s="250">
        <f t="shared" si="85"/>
        <v>0</v>
      </c>
      <c r="J221" s="250">
        <f t="shared" si="85"/>
        <v>0</v>
      </c>
    </row>
    <row r="222" spans="1:11" s="234" customFormat="1" ht="12.75" customHeight="1">
      <c r="A222" s="337"/>
      <c r="B222" s="295">
        <v>92595</v>
      </c>
      <c r="C222" s="296" t="s">
        <v>25</v>
      </c>
      <c r="D222" s="326"/>
      <c r="E222" s="330">
        <f>SUM(F222:J222)</f>
        <v>10</v>
      </c>
      <c r="F222" s="326"/>
      <c r="G222" s="326">
        <v>10</v>
      </c>
      <c r="H222" s="326"/>
      <c r="I222" s="326"/>
      <c r="J222" s="250"/>
    </row>
    <row r="223" spans="1:11" ht="12.75" customHeight="1" outlineLevel="2">
      <c r="A223" s="338"/>
      <c r="B223" s="338"/>
      <c r="C223" s="339"/>
      <c r="D223" s="250"/>
      <c r="E223" s="251"/>
      <c r="F223" s="251"/>
      <c r="G223" s="251"/>
      <c r="H223" s="251"/>
      <c r="I223" s="251"/>
      <c r="J223" s="251"/>
      <c r="K223" s="233"/>
    </row>
    <row r="224" spans="1:11" s="234" customFormat="1" ht="29.25" customHeight="1" outlineLevel="2">
      <c r="A224" s="254"/>
      <c r="B224" s="254"/>
      <c r="C224" s="255" t="s">
        <v>145</v>
      </c>
      <c r="D224" s="256">
        <f>D228</f>
        <v>70</v>
      </c>
      <c r="E224" s="256">
        <f t="shared" ref="E224:J224" si="86">E228+E225</f>
        <v>657</v>
      </c>
      <c r="F224" s="256">
        <f t="shared" si="86"/>
        <v>657</v>
      </c>
      <c r="G224" s="256">
        <f t="shared" si="86"/>
        <v>0</v>
      </c>
      <c r="H224" s="256">
        <f t="shared" si="86"/>
        <v>0</v>
      </c>
      <c r="I224" s="256">
        <f t="shared" si="86"/>
        <v>0</v>
      </c>
      <c r="J224" s="256">
        <f t="shared" si="86"/>
        <v>0</v>
      </c>
      <c r="K224" s="257"/>
    </row>
    <row r="225" spans="1:11" s="234" customFormat="1" ht="12.75" customHeight="1" outlineLevel="2">
      <c r="A225" s="258">
        <v>710</v>
      </c>
      <c r="B225" s="340"/>
      <c r="C225" s="259" t="s">
        <v>33</v>
      </c>
      <c r="D225" s="260"/>
      <c r="E225" s="260">
        <f>E226</f>
        <v>657</v>
      </c>
      <c r="F225" s="260">
        <f t="shared" ref="F225:J225" si="87">F226</f>
        <v>657</v>
      </c>
      <c r="G225" s="260">
        <f t="shared" si="87"/>
        <v>0</v>
      </c>
      <c r="H225" s="260">
        <f t="shared" si="87"/>
        <v>0</v>
      </c>
      <c r="I225" s="260">
        <f t="shared" si="87"/>
        <v>0</v>
      </c>
      <c r="J225" s="260">
        <f t="shared" si="87"/>
        <v>0</v>
      </c>
      <c r="K225" s="261"/>
    </row>
    <row r="226" spans="1:11" s="234" customFormat="1" outlineLevel="2">
      <c r="A226" s="295"/>
      <c r="B226" s="295">
        <v>71035</v>
      </c>
      <c r="C226" s="296" t="s">
        <v>146</v>
      </c>
      <c r="D226" s="250"/>
      <c r="E226" s="250">
        <f>SUM(F226:J226)</f>
        <v>657</v>
      </c>
      <c r="F226" s="250">
        <v>657</v>
      </c>
      <c r="G226" s="250"/>
      <c r="H226" s="250"/>
      <c r="I226" s="250"/>
      <c r="J226" s="250"/>
    </row>
    <row r="227" spans="1:11" ht="8.25" customHeight="1" outlineLevel="2">
      <c r="A227" s="341"/>
      <c r="B227" s="341"/>
      <c r="C227" s="342"/>
      <c r="D227" s="264"/>
      <c r="E227" s="264"/>
      <c r="F227" s="251"/>
      <c r="G227" s="269"/>
      <c r="H227" s="251"/>
      <c r="I227" s="269"/>
      <c r="J227" s="269"/>
      <c r="K227" s="318"/>
    </row>
    <row r="228" spans="1:11" s="234" customFormat="1" ht="12.75" customHeight="1" outlineLevel="2">
      <c r="A228" s="294">
        <v>750</v>
      </c>
      <c r="B228" s="294"/>
      <c r="C228" s="270" t="s">
        <v>76</v>
      </c>
      <c r="D228" s="264">
        <f t="shared" ref="D228:J228" si="88">D229</f>
        <v>70</v>
      </c>
      <c r="E228" s="264">
        <f t="shared" si="88"/>
        <v>0</v>
      </c>
      <c r="F228" s="264">
        <f t="shared" si="88"/>
        <v>0</v>
      </c>
      <c r="G228" s="264">
        <f t="shared" si="88"/>
        <v>0</v>
      </c>
      <c r="H228" s="250">
        <f t="shared" si="88"/>
        <v>0</v>
      </c>
      <c r="I228" s="264">
        <f t="shared" si="88"/>
        <v>0</v>
      </c>
      <c r="J228" s="264">
        <f t="shared" si="88"/>
        <v>0</v>
      </c>
      <c r="K228" s="266"/>
    </row>
    <row r="229" spans="1:11" s="234" customFormat="1" ht="12.75" customHeight="1" outlineLevel="2">
      <c r="A229" s="294"/>
      <c r="B229" s="294">
        <v>75011</v>
      </c>
      <c r="C229" s="270" t="s">
        <v>147</v>
      </c>
      <c r="D229" s="264">
        <v>70</v>
      </c>
      <c r="E229" s="264">
        <f>SUM(F229:J229)</f>
        <v>0</v>
      </c>
      <c r="F229" s="264"/>
      <c r="G229" s="264"/>
      <c r="H229" s="250"/>
      <c r="I229" s="264"/>
      <c r="J229" s="264"/>
      <c r="K229" s="266"/>
    </row>
    <row r="230" spans="1:11" s="234" customFormat="1" ht="12.75" customHeight="1" outlineLevel="2">
      <c r="A230" s="294"/>
      <c r="B230" s="294"/>
      <c r="C230" s="270"/>
      <c r="D230" s="264"/>
      <c r="E230" s="264"/>
      <c r="F230" s="264"/>
      <c r="G230" s="264"/>
      <c r="H230" s="250"/>
      <c r="I230" s="264"/>
      <c r="J230" s="264"/>
      <c r="K230" s="266"/>
    </row>
    <row r="231" spans="1:11" s="234" customFormat="1" ht="29.25" customHeight="1" outlineLevel="2">
      <c r="A231" s="254"/>
      <c r="B231" s="254"/>
      <c r="C231" s="255" t="s">
        <v>212</v>
      </c>
      <c r="D231" s="256">
        <f>D235</f>
        <v>0</v>
      </c>
      <c r="E231" s="256">
        <f t="shared" ref="E231:J231" si="89">E235+E232</f>
        <v>4488</v>
      </c>
      <c r="F231" s="256">
        <f t="shared" si="89"/>
        <v>4488</v>
      </c>
      <c r="G231" s="256">
        <f t="shared" si="89"/>
        <v>0</v>
      </c>
      <c r="H231" s="256">
        <f t="shared" si="89"/>
        <v>0</v>
      </c>
      <c r="I231" s="256">
        <f t="shared" si="89"/>
        <v>0</v>
      </c>
      <c r="J231" s="256">
        <f t="shared" si="89"/>
        <v>0</v>
      </c>
      <c r="K231" s="257"/>
    </row>
    <row r="232" spans="1:11" s="234" customFormat="1" ht="12.75" customHeight="1" outlineLevel="2">
      <c r="A232" s="294">
        <v>755</v>
      </c>
      <c r="B232" s="294"/>
      <c r="C232" s="270" t="s">
        <v>140</v>
      </c>
      <c r="D232" s="264"/>
      <c r="E232" s="265">
        <f t="shared" ref="E232:J232" si="90">E233</f>
        <v>4488</v>
      </c>
      <c r="F232" s="264">
        <f t="shared" si="90"/>
        <v>4488</v>
      </c>
      <c r="G232" s="264">
        <f t="shared" si="90"/>
        <v>0</v>
      </c>
      <c r="H232" s="250">
        <f t="shared" si="90"/>
        <v>0</v>
      </c>
      <c r="I232" s="264">
        <f t="shared" si="90"/>
        <v>0</v>
      </c>
      <c r="J232" s="264">
        <f t="shared" si="90"/>
        <v>0</v>
      </c>
      <c r="K232" s="261"/>
    </row>
    <row r="233" spans="1:11" s="234" customFormat="1" outlineLevel="2">
      <c r="A233" s="294"/>
      <c r="B233" s="294">
        <v>75515</v>
      </c>
      <c r="C233" s="270" t="s">
        <v>141</v>
      </c>
      <c r="D233" s="264"/>
      <c r="E233" s="264">
        <f>SUM(F233:J233)</f>
        <v>4488</v>
      </c>
      <c r="F233" s="264">
        <v>4488</v>
      </c>
      <c r="G233" s="264"/>
      <c r="H233" s="250"/>
      <c r="I233" s="264"/>
      <c r="J233" s="264"/>
    </row>
    <row r="234" spans="1:11" ht="8.25" customHeight="1" outlineLevel="2">
      <c r="A234" s="343"/>
      <c r="B234" s="343"/>
      <c r="C234" s="344"/>
      <c r="D234" s="264"/>
      <c r="E234" s="264"/>
      <c r="F234" s="269"/>
      <c r="G234" s="269"/>
      <c r="H234" s="251"/>
      <c r="I234" s="269"/>
      <c r="J234" s="269"/>
      <c r="K234" s="318"/>
    </row>
    <row r="235" spans="1:11" ht="12.75" customHeight="1" outlineLevel="2">
      <c r="A235" s="345"/>
      <c r="B235" s="345"/>
      <c r="C235" s="346"/>
      <c r="D235" s="347"/>
      <c r="E235" s="348"/>
      <c r="F235" s="348"/>
      <c r="G235" s="348"/>
      <c r="H235" s="348"/>
      <c r="I235" s="348"/>
      <c r="J235" s="348"/>
      <c r="K235" s="233"/>
    </row>
    <row r="236" spans="1:11" ht="12.75" customHeight="1">
      <c r="A236" s="231"/>
      <c r="B236" s="232"/>
      <c r="C236" s="233"/>
      <c r="E236" s="233"/>
      <c r="F236" s="233"/>
      <c r="G236" s="233"/>
      <c r="H236" s="233"/>
      <c r="I236" s="233"/>
      <c r="J236" s="233"/>
      <c r="K236" s="233"/>
    </row>
    <row r="237" spans="1:11" ht="12.75" customHeight="1">
      <c r="A237" s="231"/>
      <c r="B237" s="232"/>
      <c r="C237" s="233"/>
      <c r="E237" s="233"/>
      <c r="F237" s="233"/>
      <c r="G237" s="233"/>
      <c r="H237" s="233"/>
      <c r="I237" s="233"/>
      <c r="J237" s="233"/>
      <c r="K237" s="233"/>
    </row>
    <row r="238" spans="1:11" ht="12.75" customHeight="1">
      <c r="A238" s="231"/>
      <c r="B238" s="232"/>
      <c r="C238" s="233"/>
      <c r="E238" s="233"/>
      <c r="F238" s="233"/>
      <c r="G238" s="233"/>
      <c r="H238" s="233"/>
      <c r="I238" s="233"/>
      <c r="J238" s="233"/>
      <c r="K238" s="233"/>
    </row>
    <row r="239" spans="1:11" ht="12.75" customHeight="1">
      <c r="A239" s="231"/>
      <c r="B239" s="232"/>
      <c r="C239" s="233"/>
      <c r="E239" s="233"/>
      <c r="F239" s="233"/>
      <c r="G239" s="233"/>
      <c r="H239" s="233"/>
      <c r="I239" s="233"/>
      <c r="J239" s="233"/>
      <c r="K239" s="233"/>
    </row>
    <row r="240" spans="1:11" ht="12.75" customHeight="1">
      <c r="A240" s="231"/>
      <c r="B240" s="232"/>
      <c r="C240" s="233"/>
      <c r="E240" s="233"/>
      <c r="F240" s="233"/>
      <c r="G240" s="233"/>
      <c r="H240" s="233"/>
      <c r="I240" s="233"/>
      <c r="J240" s="233"/>
      <c r="K240" s="233"/>
    </row>
    <row r="241" spans="1:11" ht="12.75" customHeight="1">
      <c r="A241" s="231"/>
      <c r="B241" s="232"/>
      <c r="C241" s="233"/>
      <c r="E241" s="233"/>
      <c r="F241" s="233"/>
      <c r="G241" s="233"/>
      <c r="H241" s="233"/>
      <c r="I241" s="233"/>
      <c r="J241" s="233"/>
      <c r="K241" s="233"/>
    </row>
    <row r="242" spans="1:11" ht="12.75" customHeight="1">
      <c r="A242" s="231"/>
      <c r="B242" s="232"/>
      <c r="C242" s="233"/>
      <c r="E242" s="233"/>
      <c r="F242" s="233"/>
      <c r="G242" s="233"/>
      <c r="H242" s="233"/>
      <c r="I242" s="233"/>
      <c r="J242" s="233"/>
      <c r="K242" s="233"/>
    </row>
    <row r="243" spans="1:11" ht="12.75" customHeight="1">
      <c r="A243" s="231"/>
      <c r="B243" s="232"/>
      <c r="C243" s="233"/>
      <c r="E243" s="233"/>
      <c r="F243" s="233"/>
      <c r="G243" s="233"/>
      <c r="H243" s="233"/>
      <c r="I243" s="233"/>
      <c r="J243" s="233"/>
      <c r="K243" s="233"/>
    </row>
    <row r="244" spans="1:11" ht="12.75" customHeight="1">
      <c r="A244" s="231"/>
      <c r="B244" s="232"/>
      <c r="C244" s="233"/>
      <c r="E244" s="233"/>
      <c r="F244" s="233"/>
      <c r="G244" s="233"/>
      <c r="H244" s="233"/>
      <c r="I244" s="233"/>
      <c r="J244" s="233"/>
      <c r="K244" s="233"/>
    </row>
    <row r="245" spans="1:11" ht="12.75" customHeight="1">
      <c r="A245" s="231"/>
      <c r="B245" s="232"/>
      <c r="C245" s="233"/>
      <c r="E245" s="233"/>
      <c r="F245" s="233"/>
      <c r="G245" s="233"/>
      <c r="H245" s="233"/>
      <c r="I245" s="233"/>
      <c r="J245" s="233"/>
      <c r="K245" s="233"/>
    </row>
    <row r="246" spans="1:11" ht="12.75" customHeight="1">
      <c r="A246" s="231"/>
      <c r="B246" s="232"/>
      <c r="C246" s="233"/>
      <c r="E246" s="233"/>
      <c r="F246" s="233"/>
      <c r="G246" s="233"/>
      <c r="H246" s="233"/>
      <c r="I246" s="233"/>
      <c r="J246" s="233"/>
      <c r="K246" s="233"/>
    </row>
    <row r="247" spans="1:11" ht="12.75" customHeight="1">
      <c r="A247" s="231"/>
      <c r="B247" s="232"/>
      <c r="C247" s="233"/>
      <c r="E247" s="233"/>
      <c r="F247" s="233"/>
      <c r="G247" s="233"/>
      <c r="H247" s="233"/>
      <c r="I247" s="233"/>
      <c r="J247" s="233"/>
      <c r="K247" s="233"/>
    </row>
    <row r="248" spans="1:11" ht="12.75" customHeight="1">
      <c r="A248" s="231"/>
      <c r="B248" s="232"/>
      <c r="C248" s="233"/>
      <c r="E248" s="233"/>
      <c r="F248" s="233"/>
      <c r="G248" s="233"/>
      <c r="H248" s="233"/>
      <c r="I248" s="233"/>
      <c r="J248" s="233"/>
      <c r="K248" s="233"/>
    </row>
    <row r="249" spans="1:11" ht="12.75" customHeight="1">
      <c r="A249" s="349"/>
      <c r="B249" s="350"/>
      <c r="C249" s="243"/>
      <c r="D249" s="257"/>
      <c r="E249" s="243"/>
      <c r="F249" s="243"/>
      <c r="G249" s="243"/>
      <c r="H249" s="243"/>
      <c r="I249" s="243"/>
      <c r="J249" s="243"/>
      <c r="K249" s="243"/>
    </row>
    <row r="250" spans="1:11" ht="12.75" customHeight="1">
      <c r="A250" s="231"/>
      <c r="B250" s="232"/>
      <c r="C250" s="233"/>
      <c r="E250" s="233"/>
      <c r="F250" s="233"/>
      <c r="G250" s="233"/>
      <c r="H250" s="233"/>
      <c r="I250" s="233"/>
      <c r="J250" s="233"/>
      <c r="K250" s="233"/>
    </row>
    <row r="251" spans="1:11" ht="12.75" customHeight="1">
      <c r="A251" s="231"/>
      <c r="B251" s="232"/>
      <c r="C251" s="349"/>
      <c r="E251" s="233"/>
      <c r="F251" s="233"/>
      <c r="G251" s="233"/>
      <c r="H251" s="233"/>
      <c r="I251" s="233"/>
      <c r="J251" s="233"/>
      <c r="K251" s="233"/>
    </row>
    <row r="252" spans="1:11" ht="12.75" customHeight="1">
      <c r="A252" s="231"/>
      <c r="B252" s="232"/>
      <c r="C252" s="233"/>
      <c r="E252" s="233"/>
      <c r="F252" s="233"/>
      <c r="G252" s="233"/>
      <c r="H252" s="233"/>
      <c r="I252" s="233"/>
      <c r="J252" s="233"/>
      <c r="K252" s="233"/>
    </row>
    <row r="253" spans="1:11" ht="12.75" customHeight="1">
      <c r="A253" s="231"/>
      <c r="B253" s="232"/>
      <c r="C253" s="233"/>
      <c r="E253" s="233"/>
      <c r="F253" s="233"/>
      <c r="G253" s="233"/>
      <c r="H253" s="233"/>
      <c r="I253" s="233"/>
      <c r="J253" s="233"/>
      <c r="K253" s="233"/>
    </row>
    <row r="254" spans="1:11" ht="12.75" customHeight="1">
      <c r="A254" s="231"/>
      <c r="B254" s="232"/>
      <c r="C254" s="233"/>
      <c r="E254" s="233"/>
      <c r="F254" s="233"/>
      <c r="G254" s="233"/>
      <c r="H254" s="233"/>
      <c r="I254" s="233"/>
      <c r="J254" s="233"/>
      <c r="K254" s="233"/>
    </row>
    <row r="255" spans="1:11" ht="12.75" customHeight="1">
      <c r="A255" s="231"/>
      <c r="B255" s="232"/>
      <c r="C255" s="233"/>
      <c r="E255" s="233"/>
      <c r="F255" s="233"/>
      <c r="G255" s="233"/>
      <c r="H255" s="233"/>
      <c r="I255" s="233"/>
      <c r="J255" s="233"/>
      <c r="K255" s="233"/>
    </row>
    <row r="256" spans="1:11" ht="12.75" customHeight="1">
      <c r="A256" s="231"/>
      <c r="B256" s="232"/>
      <c r="C256" s="233"/>
      <c r="E256" s="233"/>
      <c r="F256" s="233"/>
      <c r="G256" s="233"/>
      <c r="H256" s="233"/>
      <c r="I256" s="233"/>
      <c r="J256" s="233"/>
      <c r="K256" s="233"/>
    </row>
    <row r="257" spans="1:11" ht="12.75" customHeight="1">
      <c r="A257" s="231"/>
      <c r="B257" s="232"/>
      <c r="C257" s="233"/>
      <c r="E257" s="233"/>
      <c r="F257" s="233"/>
      <c r="G257" s="233"/>
      <c r="H257" s="233"/>
      <c r="I257" s="233"/>
      <c r="J257" s="233"/>
      <c r="K257" s="233"/>
    </row>
    <row r="258" spans="1:11" ht="12.75" customHeight="1">
      <c r="A258" s="231"/>
      <c r="B258" s="232"/>
      <c r="C258" s="233"/>
      <c r="E258" s="233"/>
      <c r="F258" s="233"/>
      <c r="G258" s="233"/>
      <c r="H258" s="233"/>
      <c r="I258" s="233"/>
      <c r="J258" s="233"/>
      <c r="K258" s="233"/>
    </row>
    <row r="259" spans="1:11" ht="12.75" customHeight="1">
      <c r="A259" s="231"/>
      <c r="B259" s="232"/>
      <c r="C259" s="233"/>
      <c r="E259" s="233"/>
      <c r="F259" s="233"/>
      <c r="G259" s="233"/>
      <c r="H259" s="233"/>
      <c r="I259" s="233"/>
      <c r="J259" s="233"/>
      <c r="K259" s="233"/>
    </row>
    <row r="260" spans="1:11" ht="12.75" customHeight="1">
      <c r="A260" s="231"/>
      <c r="B260" s="232"/>
      <c r="C260" s="233"/>
      <c r="E260" s="233"/>
      <c r="F260" s="233"/>
      <c r="G260" s="233"/>
      <c r="H260" s="233"/>
      <c r="I260" s="233"/>
      <c r="J260" s="233"/>
      <c r="K260" s="233"/>
    </row>
    <row r="261" spans="1:11" ht="12.75" customHeight="1">
      <c r="A261" s="231"/>
      <c r="B261" s="232"/>
      <c r="C261" s="233"/>
      <c r="E261" s="233"/>
      <c r="F261" s="233"/>
      <c r="G261" s="233"/>
      <c r="H261" s="233"/>
      <c r="I261" s="233"/>
      <c r="J261" s="233"/>
      <c r="K261" s="233"/>
    </row>
    <row r="262" spans="1:11" ht="12.75" customHeight="1">
      <c r="A262" s="231"/>
      <c r="B262" s="232"/>
      <c r="C262" s="243"/>
      <c r="E262" s="233"/>
      <c r="F262" s="233"/>
      <c r="G262" s="233"/>
      <c r="H262" s="233"/>
      <c r="I262" s="233"/>
      <c r="J262" s="233"/>
      <c r="K262" s="233"/>
    </row>
    <row r="263" spans="1:11" ht="12.75" customHeight="1">
      <c r="A263" s="231"/>
      <c r="B263" s="232"/>
      <c r="C263" s="233"/>
      <c r="E263" s="233"/>
      <c r="F263" s="233"/>
      <c r="G263" s="233"/>
      <c r="H263" s="233"/>
      <c r="I263" s="233"/>
      <c r="J263" s="233"/>
      <c r="K263" s="233"/>
    </row>
    <row r="264" spans="1:11" ht="12.75" customHeight="1">
      <c r="A264" s="231"/>
      <c r="B264" s="232"/>
      <c r="C264" s="233"/>
      <c r="E264" s="233"/>
      <c r="F264" s="233"/>
      <c r="G264" s="233"/>
      <c r="H264" s="233"/>
      <c r="I264" s="233"/>
      <c r="J264" s="233"/>
      <c r="K264" s="233"/>
    </row>
    <row r="265" spans="1:11" ht="12.75" customHeight="1">
      <c r="A265" s="231"/>
      <c r="B265" s="232"/>
      <c r="C265" s="243"/>
      <c r="E265" s="233"/>
      <c r="F265" s="233"/>
      <c r="G265" s="233"/>
      <c r="H265" s="233"/>
      <c r="I265" s="233"/>
      <c r="J265" s="233"/>
      <c r="K265" s="233"/>
    </row>
    <row r="266" spans="1:11" ht="12.75" customHeight="1">
      <c r="A266" s="231"/>
      <c r="B266" s="232"/>
      <c r="C266" s="233"/>
      <c r="E266" s="233"/>
      <c r="F266" s="233"/>
      <c r="G266" s="233"/>
      <c r="H266" s="233"/>
      <c r="I266" s="233"/>
      <c r="J266" s="233"/>
      <c r="K266" s="233"/>
    </row>
    <row r="267" spans="1:11" ht="12.75" customHeight="1">
      <c r="A267" s="231"/>
      <c r="B267" s="232"/>
      <c r="C267" s="233"/>
      <c r="E267" s="233"/>
      <c r="F267" s="233"/>
      <c r="G267" s="233"/>
      <c r="H267" s="233"/>
      <c r="I267" s="233"/>
      <c r="J267" s="233"/>
      <c r="K267" s="233"/>
    </row>
    <row r="268" spans="1:11" ht="12.75" customHeight="1">
      <c r="A268" s="231"/>
      <c r="B268" s="232"/>
      <c r="C268" s="233"/>
      <c r="E268" s="233"/>
      <c r="F268" s="233"/>
      <c r="G268" s="233"/>
      <c r="H268" s="233"/>
      <c r="I268" s="233"/>
      <c r="J268" s="233"/>
      <c r="K268" s="233"/>
    </row>
    <row r="269" spans="1:11" ht="12.75" customHeight="1">
      <c r="A269" s="231"/>
      <c r="B269" s="232"/>
      <c r="C269" s="243"/>
      <c r="E269" s="233"/>
      <c r="F269" s="233"/>
      <c r="G269" s="233"/>
      <c r="H269" s="233"/>
      <c r="I269" s="233"/>
      <c r="J269" s="233"/>
      <c r="K269" s="233"/>
    </row>
    <row r="270" spans="1:11" ht="12.75" customHeight="1">
      <c r="A270" s="231"/>
      <c r="B270" s="232"/>
      <c r="C270" s="233"/>
      <c r="E270" s="233"/>
      <c r="F270" s="233"/>
      <c r="G270" s="233"/>
      <c r="H270" s="233"/>
      <c r="I270" s="233"/>
      <c r="J270" s="233"/>
      <c r="K270" s="233"/>
    </row>
    <row r="271" spans="1:11" ht="12.75" customHeight="1">
      <c r="A271" s="231"/>
      <c r="B271" s="232"/>
      <c r="C271" s="233"/>
      <c r="E271" s="233"/>
      <c r="F271" s="233"/>
      <c r="G271" s="233"/>
      <c r="H271" s="233"/>
      <c r="I271" s="233"/>
      <c r="J271" s="233"/>
      <c r="K271" s="233"/>
    </row>
    <row r="272" spans="1:11" ht="12.75" customHeight="1">
      <c r="A272" s="231"/>
      <c r="B272" s="232"/>
      <c r="C272" s="243"/>
      <c r="E272" s="233"/>
      <c r="F272" s="233"/>
      <c r="G272" s="233"/>
      <c r="H272" s="233"/>
      <c r="I272" s="233"/>
      <c r="J272" s="233"/>
      <c r="K272" s="233"/>
    </row>
    <row r="273" spans="1:11" ht="12.75" customHeight="1">
      <c r="A273" s="231"/>
      <c r="B273" s="232"/>
      <c r="C273" s="233"/>
      <c r="E273" s="233"/>
      <c r="F273" s="233"/>
      <c r="G273" s="233"/>
      <c r="H273" s="233"/>
      <c r="I273" s="233"/>
      <c r="J273" s="233"/>
      <c r="K273" s="233"/>
    </row>
    <row r="274" spans="1:11" ht="12.75" customHeight="1">
      <c r="A274" s="231"/>
      <c r="B274" s="232"/>
      <c r="C274" s="233"/>
      <c r="E274" s="233"/>
      <c r="F274" s="233"/>
      <c r="G274" s="233"/>
      <c r="H274" s="233"/>
      <c r="I274" s="233"/>
      <c r="J274" s="233"/>
      <c r="K274" s="233"/>
    </row>
    <row r="275" spans="1:11" ht="12.75" customHeight="1">
      <c r="A275" s="231"/>
      <c r="B275" s="232"/>
      <c r="C275" s="233"/>
      <c r="E275" s="233"/>
      <c r="F275" s="233"/>
      <c r="G275" s="233"/>
      <c r="H275" s="233"/>
      <c r="I275" s="233"/>
      <c r="J275" s="233"/>
      <c r="K275" s="233"/>
    </row>
    <row r="276" spans="1:11" ht="12.75" customHeight="1">
      <c r="A276" s="231"/>
      <c r="B276" s="232"/>
      <c r="C276" s="243"/>
      <c r="E276" s="233"/>
      <c r="F276" s="233"/>
      <c r="G276" s="233"/>
      <c r="H276" s="233"/>
      <c r="I276" s="233"/>
      <c r="J276" s="233"/>
      <c r="K276" s="233"/>
    </row>
    <row r="277" spans="1:11" ht="12.75" customHeight="1">
      <c r="A277" s="231"/>
      <c r="B277" s="232"/>
      <c r="C277" s="233"/>
      <c r="E277" s="233"/>
      <c r="F277" s="233"/>
      <c r="G277" s="233"/>
      <c r="H277" s="233"/>
      <c r="I277" s="233"/>
      <c r="J277" s="233"/>
      <c r="K277" s="233"/>
    </row>
    <row r="278" spans="1:11" ht="12.75" customHeight="1">
      <c r="A278" s="231"/>
      <c r="B278" s="232"/>
      <c r="C278" s="233"/>
      <c r="E278" s="233"/>
      <c r="F278" s="233"/>
      <c r="G278" s="233"/>
      <c r="H278" s="233"/>
      <c r="I278" s="233"/>
      <c r="J278" s="233"/>
      <c r="K278" s="233"/>
    </row>
    <row r="279" spans="1:11" ht="12.75" customHeight="1">
      <c r="A279" s="231"/>
      <c r="B279" s="232"/>
      <c r="C279" s="233"/>
      <c r="E279" s="233"/>
      <c r="F279" s="233"/>
      <c r="G279" s="233"/>
      <c r="H279" s="233"/>
      <c r="I279" s="233"/>
      <c r="J279" s="233"/>
      <c r="K279" s="233"/>
    </row>
    <row r="280" spans="1:11" ht="12.75" customHeight="1">
      <c r="A280" s="231"/>
      <c r="B280" s="232"/>
      <c r="C280" s="233"/>
      <c r="E280" s="233"/>
      <c r="F280" s="233"/>
      <c r="G280" s="233"/>
      <c r="H280" s="233"/>
      <c r="I280" s="233"/>
      <c r="J280" s="233"/>
      <c r="K280" s="233"/>
    </row>
    <row r="281" spans="1:11" ht="12.75" customHeight="1">
      <c r="A281" s="231"/>
      <c r="B281" s="232"/>
      <c r="C281" s="233"/>
      <c r="E281" s="233"/>
      <c r="F281" s="233"/>
      <c r="G281" s="233"/>
      <c r="H281" s="233"/>
      <c r="I281" s="233"/>
      <c r="J281" s="233"/>
      <c r="K281" s="233"/>
    </row>
    <row r="282" spans="1:11" ht="12.75" customHeight="1">
      <c r="A282" s="231"/>
      <c r="B282" s="232"/>
      <c r="C282" s="233"/>
      <c r="E282" s="233"/>
      <c r="F282" s="233"/>
      <c r="G282" s="233"/>
      <c r="H282" s="233"/>
      <c r="I282" s="233"/>
      <c r="J282" s="233"/>
      <c r="K282" s="233"/>
    </row>
    <row r="283" spans="1:11" ht="12.75" customHeight="1">
      <c r="A283" s="231"/>
      <c r="B283" s="232"/>
      <c r="C283" s="243"/>
      <c r="E283" s="233"/>
      <c r="F283" s="233"/>
      <c r="G283" s="233"/>
      <c r="H283" s="233"/>
      <c r="I283" s="233"/>
      <c r="J283" s="233"/>
      <c r="K283" s="233"/>
    </row>
    <row r="284" spans="1:11" ht="12.75" customHeight="1">
      <c r="A284" s="231"/>
      <c r="B284" s="232"/>
      <c r="C284" s="233"/>
      <c r="E284" s="233"/>
      <c r="F284" s="233"/>
      <c r="G284" s="233"/>
      <c r="H284" s="233"/>
      <c r="I284" s="233"/>
      <c r="J284" s="233"/>
      <c r="K284" s="233"/>
    </row>
    <row r="285" spans="1:11" ht="12.75" customHeight="1">
      <c r="A285" s="231"/>
      <c r="B285" s="232"/>
      <c r="C285" s="233"/>
      <c r="E285" s="233"/>
      <c r="F285" s="233"/>
      <c r="G285" s="233"/>
      <c r="H285" s="233"/>
      <c r="I285" s="233"/>
      <c r="J285" s="233"/>
      <c r="K285" s="233"/>
    </row>
    <row r="286" spans="1:11" ht="12.75" customHeight="1">
      <c r="A286" s="231"/>
      <c r="B286" s="232"/>
      <c r="C286" s="233"/>
      <c r="E286" s="233"/>
      <c r="F286" s="233"/>
      <c r="G286" s="233"/>
      <c r="H286" s="233"/>
      <c r="I286" s="233"/>
      <c r="J286" s="233"/>
      <c r="K286" s="233"/>
    </row>
    <row r="287" spans="1:11" ht="12.75" customHeight="1">
      <c r="A287" s="231"/>
      <c r="B287" s="232"/>
      <c r="C287" s="243"/>
      <c r="E287" s="233"/>
      <c r="F287" s="233"/>
      <c r="G287" s="233"/>
      <c r="H287" s="233"/>
      <c r="I287" s="233"/>
      <c r="J287" s="233"/>
      <c r="K287" s="233"/>
    </row>
    <row r="288" spans="1:11" ht="12.75" customHeight="1">
      <c r="A288" s="231"/>
      <c r="B288" s="232"/>
      <c r="C288" s="233"/>
      <c r="E288" s="233"/>
      <c r="F288" s="233"/>
      <c r="G288" s="233"/>
      <c r="H288" s="233"/>
      <c r="I288" s="233"/>
      <c r="J288" s="233"/>
      <c r="K288" s="233"/>
    </row>
    <row r="289" spans="1:11" ht="12.75" customHeight="1">
      <c r="A289" s="231"/>
      <c r="B289" s="232"/>
      <c r="C289" s="233"/>
      <c r="E289" s="233"/>
      <c r="F289" s="233"/>
      <c r="G289" s="233"/>
      <c r="H289" s="233"/>
      <c r="I289" s="233"/>
      <c r="J289" s="233"/>
      <c r="K289" s="233"/>
    </row>
    <row r="290" spans="1:11" ht="12.75" customHeight="1">
      <c r="A290" s="231"/>
      <c r="B290" s="232"/>
      <c r="C290" s="243"/>
      <c r="E290" s="233"/>
      <c r="F290" s="233"/>
      <c r="G290" s="233"/>
      <c r="H290" s="233"/>
      <c r="I290" s="233"/>
      <c r="J290" s="233"/>
      <c r="K290" s="233"/>
    </row>
    <row r="291" spans="1:11" ht="12.75" customHeight="1">
      <c r="A291" s="231"/>
      <c r="B291" s="232"/>
      <c r="C291" s="233"/>
      <c r="E291" s="233"/>
      <c r="F291" s="233"/>
      <c r="G291" s="233"/>
      <c r="H291" s="233"/>
      <c r="I291" s="233"/>
      <c r="J291" s="233"/>
      <c r="K291" s="233"/>
    </row>
    <row r="292" spans="1:11" ht="12.75" customHeight="1">
      <c r="A292" s="231"/>
      <c r="B292" s="232"/>
      <c r="C292" s="233"/>
      <c r="E292" s="233"/>
      <c r="F292" s="233"/>
      <c r="G292" s="233"/>
      <c r="H292" s="233"/>
      <c r="I292" s="233"/>
      <c r="J292" s="233"/>
      <c r="K292" s="233"/>
    </row>
    <row r="293" spans="1:11" ht="12.75" customHeight="1">
      <c r="A293" s="231"/>
      <c r="B293" s="232"/>
      <c r="C293" s="233"/>
      <c r="E293" s="233"/>
      <c r="F293" s="233"/>
      <c r="G293" s="233"/>
      <c r="H293" s="233"/>
      <c r="I293" s="233"/>
      <c r="J293" s="233"/>
      <c r="K293" s="233"/>
    </row>
    <row r="294" spans="1:11" ht="12.75" customHeight="1">
      <c r="A294" s="231"/>
      <c r="B294" s="232"/>
      <c r="C294" s="233"/>
      <c r="E294" s="233"/>
      <c r="F294" s="233"/>
      <c r="G294" s="233"/>
      <c r="H294" s="233"/>
      <c r="I294" s="233"/>
      <c r="J294" s="233"/>
      <c r="K294" s="233"/>
    </row>
    <row r="295" spans="1:11" ht="12.75" customHeight="1">
      <c r="A295" s="231"/>
      <c r="B295" s="232"/>
      <c r="C295" s="233"/>
      <c r="E295" s="233"/>
      <c r="F295" s="233"/>
      <c r="G295" s="233"/>
      <c r="H295" s="233"/>
      <c r="I295" s="233"/>
      <c r="J295" s="233"/>
      <c r="K295" s="233"/>
    </row>
    <row r="296" spans="1:11" ht="12.75" customHeight="1">
      <c r="A296" s="231"/>
      <c r="B296" s="232"/>
      <c r="C296" s="233"/>
      <c r="E296" s="233"/>
      <c r="F296" s="233"/>
      <c r="G296" s="233"/>
      <c r="H296" s="233"/>
      <c r="I296" s="233"/>
      <c r="J296" s="233"/>
      <c r="K296" s="233"/>
    </row>
    <row r="297" spans="1:11" ht="12.75" customHeight="1">
      <c r="A297" s="231"/>
      <c r="B297" s="232"/>
      <c r="C297" s="233"/>
      <c r="E297" s="233"/>
      <c r="F297" s="233"/>
      <c r="G297" s="233"/>
      <c r="H297" s="233"/>
      <c r="I297" s="233"/>
      <c r="J297" s="233"/>
      <c r="K297" s="233"/>
    </row>
    <row r="298" spans="1:11" ht="12.75" customHeight="1">
      <c r="A298" s="231"/>
      <c r="B298" s="232"/>
      <c r="C298" s="233"/>
      <c r="E298" s="233"/>
      <c r="F298" s="233"/>
      <c r="G298" s="233"/>
      <c r="H298" s="233"/>
      <c r="I298" s="233"/>
      <c r="J298" s="233"/>
      <c r="K298" s="233"/>
    </row>
    <row r="299" spans="1:11" ht="12.75" customHeight="1">
      <c r="A299" s="231"/>
      <c r="B299" s="232"/>
      <c r="C299" s="233"/>
      <c r="E299" s="233"/>
      <c r="F299" s="233"/>
      <c r="G299" s="233"/>
      <c r="H299" s="233"/>
      <c r="I299" s="233"/>
      <c r="J299" s="233"/>
      <c r="K299" s="233"/>
    </row>
    <row r="300" spans="1:11" ht="12.75" customHeight="1">
      <c r="A300" s="231"/>
      <c r="B300" s="232"/>
      <c r="C300" s="243"/>
      <c r="E300" s="233"/>
      <c r="F300" s="233"/>
      <c r="G300" s="233"/>
      <c r="H300" s="233"/>
      <c r="I300" s="233"/>
      <c r="J300" s="233"/>
      <c r="K300" s="233"/>
    </row>
    <row r="301" spans="1:11" ht="12.75" customHeight="1">
      <c r="A301" s="231"/>
      <c r="B301" s="232"/>
      <c r="C301" s="233"/>
      <c r="E301" s="233"/>
      <c r="F301" s="233"/>
      <c r="G301" s="233"/>
      <c r="H301" s="233"/>
      <c r="I301" s="233"/>
      <c r="J301" s="233"/>
      <c r="K301" s="233"/>
    </row>
    <row r="302" spans="1:11" ht="12.75" customHeight="1">
      <c r="A302" s="231"/>
      <c r="B302" s="232"/>
      <c r="C302" s="233"/>
      <c r="E302" s="233"/>
      <c r="F302" s="233"/>
      <c r="G302" s="233"/>
      <c r="H302" s="233"/>
      <c r="I302" s="233"/>
      <c r="J302" s="233"/>
      <c r="K302" s="233"/>
    </row>
    <row r="303" spans="1:11" ht="12.75" customHeight="1">
      <c r="A303" s="231"/>
      <c r="B303" s="232"/>
      <c r="C303" s="243"/>
      <c r="E303" s="233"/>
      <c r="F303" s="233"/>
      <c r="G303" s="233"/>
      <c r="H303" s="233"/>
      <c r="I303" s="233"/>
      <c r="J303" s="233"/>
      <c r="K303" s="233"/>
    </row>
    <row r="304" spans="1:11" ht="12.75" customHeight="1">
      <c r="A304" s="231"/>
      <c r="B304" s="232"/>
      <c r="C304" s="233"/>
      <c r="E304" s="233"/>
      <c r="F304" s="233"/>
      <c r="G304" s="233"/>
      <c r="H304" s="233"/>
      <c r="I304" s="233"/>
      <c r="J304" s="233"/>
      <c r="K304" s="233"/>
    </row>
    <row r="305" spans="1:11" ht="12.75" customHeight="1">
      <c r="A305" s="231"/>
      <c r="B305" s="232"/>
      <c r="C305" s="233"/>
      <c r="E305" s="233"/>
      <c r="F305" s="233"/>
      <c r="G305" s="233"/>
      <c r="H305" s="233"/>
      <c r="I305" s="233"/>
      <c r="J305" s="233"/>
      <c r="K305" s="233"/>
    </row>
    <row r="306" spans="1:11" ht="12.75" customHeight="1">
      <c r="A306" s="231"/>
      <c r="B306" s="232"/>
      <c r="C306" s="233"/>
      <c r="E306" s="233"/>
      <c r="F306" s="233"/>
      <c r="G306" s="233"/>
      <c r="H306" s="233"/>
      <c r="I306" s="233"/>
      <c r="J306" s="233"/>
      <c r="K306" s="233"/>
    </row>
    <row r="307" spans="1:11" ht="12.75" customHeight="1">
      <c r="A307" s="231"/>
      <c r="B307" s="232"/>
      <c r="C307" s="233"/>
      <c r="E307" s="233"/>
      <c r="F307" s="233"/>
      <c r="G307" s="233"/>
      <c r="H307" s="233"/>
      <c r="I307" s="233"/>
      <c r="J307" s="233"/>
      <c r="K307" s="233"/>
    </row>
    <row r="308" spans="1:11" ht="12.75" customHeight="1">
      <c r="A308" s="231"/>
      <c r="B308" s="232"/>
      <c r="C308" s="233"/>
      <c r="E308" s="233"/>
      <c r="F308" s="233"/>
      <c r="G308" s="233"/>
      <c r="H308" s="233"/>
      <c r="I308" s="233"/>
      <c r="J308" s="233"/>
      <c r="K308" s="233"/>
    </row>
    <row r="309" spans="1:11" ht="12.75" customHeight="1">
      <c r="A309" s="231"/>
      <c r="B309" s="232"/>
      <c r="C309" s="243"/>
      <c r="E309" s="233"/>
      <c r="F309" s="233"/>
      <c r="G309" s="233"/>
      <c r="H309" s="233"/>
      <c r="I309" s="233"/>
      <c r="J309" s="233"/>
      <c r="K309" s="233"/>
    </row>
    <row r="310" spans="1:11" ht="12.75" customHeight="1">
      <c r="A310" s="231"/>
      <c r="B310" s="232"/>
      <c r="C310" s="233"/>
      <c r="E310" s="233"/>
      <c r="F310" s="233"/>
      <c r="G310" s="233"/>
      <c r="H310" s="233"/>
      <c r="I310" s="233"/>
      <c r="J310" s="233"/>
      <c r="K310" s="233"/>
    </row>
    <row r="311" spans="1:11" ht="12.75" customHeight="1">
      <c r="A311" s="231"/>
      <c r="B311" s="232"/>
      <c r="C311" s="233"/>
      <c r="E311" s="233"/>
      <c r="F311" s="233"/>
      <c r="G311" s="233"/>
      <c r="H311" s="233"/>
      <c r="I311" s="233"/>
      <c r="J311" s="233"/>
      <c r="K311" s="233"/>
    </row>
    <row r="312" spans="1:11" ht="12.75" customHeight="1">
      <c r="A312" s="231"/>
      <c r="B312" s="232"/>
      <c r="C312" s="233"/>
      <c r="E312" s="233"/>
      <c r="F312" s="233"/>
      <c r="G312" s="233"/>
      <c r="H312" s="233"/>
      <c r="I312" s="233"/>
      <c r="J312" s="233"/>
      <c r="K312" s="233"/>
    </row>
    <row r="313" spans="1:11" ht="12.75" customHeight="1">
      <c r="A313" s="231"/>
      <c r="B313" s="232"/>
      <c r="C313" s="233"/>
      <c r="E313" s="233"/>
      <c r="F313" s="233"/>
      <c r="G313" s="233"/>
      <c r="H313" s="233"/>
      <c r="I313" s="233"/>
      <c r="J313" s="233"/>
      <c r="K313" s="233"/>
    </row>
    <row r="314" spans="1:11" ht="12.75" customHeight="1">
      <c r="A314" s="231"/>
      <c r="B314" s="232"/>
      <c r="C314" s="243"/>
      <c r="E314" s="233"/>
      <c r="F314" s="233"/>
      <c r="G314" s="233"/>
      <c r="H314" s="233"/>
      <c r="I314" s="233"/>
      <c r="J314" s="233"/>
      <c r="K314" s="233"/>
    </row>
    <row r="315" spans="1:11" ht="12.75" customHeight="1">
      <c r="A315" s="231"/>
      <c r="B315" s="232"/>
      <c r="C315" s="243"/>
      <c r="E315" s="233"/>
      <c r="F315" s="233"/>
      <c r="G315" s="233"/>
      <c r="H315" s="233"/>
      <c r="I315" s="233"/>
      <c r="J315" s="233"/>
      <c r="K315" s="233"/>
    </row>
    <row r="316" spans="1:11" ht="12.75" customHeight="1">
      <c r="A316" s="231"/>
      <c r="B316" s="232"/>
      <c r="C316" s="233"/>
      <c r="E316" s="233"/>
      <c r="F316" s="233"/>
      <c r="G316" s="233"/>
      <c r="H316" s="233"/>
      <c r="I316" s="233"/>
      <c r="J316" s="233"/>
      <c r="K316" s="233"/>
    </row>
    <row r="317" spans="1:11" ht="12.75" customHeight="1">
      <c r="A317" s="231"/>
      <c r="B317" s="232"/>
      <c r="C317" s="233"/>
      <c r="E317" s="233"/>
      <c r="F317" s="233"/>
      <c r="G317" s="233"/>
      <c r="H317" s="233"/>
      <c r="I317" s="233"/>
      <c r="J317" s="233"/>
      <c r="K317" s="233"/>
    </row>
    <row r="318" spans="1:11" ht="12.75" customHeight="1">
      <c r="A318" s="231"/>
      <c r="B318" s="232"/>
      <c r="C318" s="233"/>
      <c r="E318" s="233"/>
      <c r="F318" s="233"/>
      <c r="G318" s="233"/>
      <c r="H318" s="233"/>
      <c r="I318" s="233"/>
      <c r="J318" s="233"/>
      <c r="K318" s="233"/>
    </row>
    <row r="319" spans="1:11" ht="12.75" customHeight="1">
      <c r="A319" s="231"/>
      <c r="B319" s="232"/>
      <c r="C319" s="233"/>
      <c r="E319" s="233"/>
      <c r="F319" s="233"/>
      <c r="G319" s="233"/>
      <c r="H319" s="233"/>
      <c r="I319" s="233"/>
      <c r="J319" s="233"/>
      <c r="K319" s="233"/>
    </row>
    <row r="320" spans="1:11" ht="12.75" customHeight="1">
      <c r="A320" s="231"/>
      <c r="B320" s="232"/>
      <c r="C320" s="233"/>
      <c r="E320" s="233"/>
      <c r="F320" s="233"/>
      <c r="G320" s="233"/>
      <c r="H320" s="233"/>
      <c r="I320" s="233"/>
      <c r="J320" s="233"/>
      <c r="K320" s="233"/>
    </row>
    <row r="321" spans="1:11" ht="12.75" customHeight="1">
      <c r="A321" s="231"/>
      <c r="B321" s="232"/>
      <c r="C321" s="243"/>
      <c r="E321" s="233"/>
      <c r="F321" s="233"/>
      <c r="G321" s="233"/>
      <c r="H321" s="233"/>
      <c r="I321" s="233"/>
      <c r="J321" s="233"/>
      <c r="K321" s="233"/>
    </row>
    <row r="322" spans="1:11" ht="12.75" customHeight="1">
      <c r="A322" s="231"/>
      <c r="B322" s="232"/>
      <c r="C322" s="233"/>
      <c r="E322" s="233"/>
      <c r="F322" s="233"/>
      <c r="G322" s="233"/>
      <c r="H322" s="233"/>
      <c r="I322" s="233"/>
      <c r="J322" s="233"/>
      <c r="K322" s="233"/>
    </row>
    <row r="323" spans="1:11" ht="12.75" customHeight="1">
      <c r="A323" s="231"/>
      <c r="B323" s="232"/>
      <c r="C323" s="233"/>
      <c r="E323" s="233"/>
      <c r="F323" s="233"/>
      <c r="G323" s="233"/>
      <c r="H323" s="233"/>
      <c r="I323" s="233"/>
      <c r="J323" s="233"/>
      <c r="K323" s="233"/>
    </row>
    <row r="324" spans="1:11" ht="12.75" customHeight="1">
      <c r="A324" s="231"/>
      <c r="B324" s="232"/>
      <c r="C324" s="233"/>
      <c r="E324" s="233"/>
      <c r="F324" s="233"/>
      <c r="G324" s="233"/>
      <c r="H324" s="233"/>
      <c r="I324" s="233"/>
      <c r="J324" s="233"/>
      <c r="K324" s="233"/>
    </row>
    <row r="325" spans="1:11" ht="12.75" customHeight="1">
      <c r="A325" s="231"/>
      <c r="B325" s="232"/>
      <c r="C325" s="233"/>
      <c r="E325" s="233"/>
      <c r="F325" s="233"/>
      <c r="G325" s="233"/>
      <c r="H325" s="233"/>
      <c r="I325" s="233"/>
      <c r="J325" s="233"/>
      <c r="K325" s="233"/>
    </row>
    <row r="326" spans="1:11" ht="12.75" customHeight="1">
      <c r="A326" s="231"/>
      <c r="B326" s="232"/>
      <c r="C326" s="243"/>
      <c r="E326" s="233"/>
      <c r="F326" s="233"/>
      <c r="G326" s="233"/>
      <c r="H326" s="233"/>
      <c r="I326" s="233"/>
      <c r="J326" s="233"/>
      <c r="K326" s="233"/>
    </row>
    <row r="327" spans="1:11" ht="12.75" customHeight="1">
      <c r="A327" s="231"/>
      <c r="B327" s="232"/>
      <c r="C327" s="233"/>
      <c r="E327" s="233"/>
      <c r="F327" s="233"/>
      <c r="G327" s="233"/>
      <c r="H327" s="233"/>
      <c r="I327" s="233"/>
      <c r="J327" s="233"/>
      <c r="K327" s="233"/>
    </row>
    <row r="328" spans="1:11" ht="12.75" customHeight="1">
      <c r="A328" s="231"/>
      <c r="B328" s="232"/>
      <c r="C328" s="233"/>
      <c r="E328" s="233"/>
      <c r="F328" s="233"/>
      <c r="G328" s="233"/>
      <c r="H328" s="233"/>
      <c r="I328" s="233"/>
      <c r="J328" s="233"/>
      <c r="K328" s="233"/>
    </row>
    <row r="329" spans="1:11" ht="12.75" customHeight="1">
      <c r="A329" s="231"/>
      <c r="B329" s="232"/>
      <c r="C329" s="233"/>
      <c r="E329" s="233"/>
      <c r="F329" s="233"/>
      <c r="G329" s="233"/>
      <c r="H329" s="233"/>
      <c r="I329" s="233"/>
      <c r="J329" s="233"/>
      <c r="K329" s="233"/>
    </row>
    <row r="330" spans="1:11" ht="12.75" customHeight="1">
      <c r="A330" s="231"/>
      <c r="B330" s="232"/>
      <c r="C330" s="243"/>
      <c r="E330" s="233"/>
      <c r="F330" s="233"/>
      <c r="G330" s="233"/>
      <c r="H330" s="233"/>
      <c r="I330" s="233"/>
      <c r="J330" s="233"/>
      <c r="K330" s="233"/>
    </row>
    <row r="331" spans="1:11" ht="12.75" customHeight="1">
      <c r="A331" s="231"/>
      <c r="B331" s="232"/>
      <c r="C331" s="233"/>
      <c r="E331" s="233"/>
      <c r="F331" s="233"/>
      <c r="G331" s="233"/>
      <c r="H331" s="233"/>
      <c r="I331" s="233"/>
      <c r="J331" s="233"/>
      <c r="K331" s="233"/>
    </row>
    <row r="332" spans="1:11" ht="12.75" customHeight="1">
      <c r="A332" s="231"/>
      <c r="B332" s="232"/>
      <c r="C332" s="233"/>
      <c r="E332" s="233"/>
      <c r="F332" s="233"/>
      <c r="G332" s="233"/>
      <c r="H332" s="233"/>
      <c r="I332" s="233"/>
      <c r="J332" s="233"/>
      <c r="K332" s="233"/>
    </row>
    <row r="333" spans="1:11" ht="12.75" customHeight="1">
      <c r="A333" s="231"/>
      <c r="B333" s="232"/>
      <c r="C333" s="233"/>
      <c r="E333" s="233"/>
      <c r="F333" s="233"/>
      <c r="G333" s="233"/>
      <c r="H333" s="233"/>
      <c r="I333" s="233"/>
      <c r="J333" s="233"/>
      <c r="K333" s="233"/>
    </row>
    <row r="334" spans="1:11" ht="12.75" customHeight="1">
      <c r="A334" s="231"/>
      <c r="B334" s="232"/>
      <c r="C334" s="233"/>
      <c r="E334" s="233"/>
      <c r="F334" s="233"/>
      <c r="G334" s="233"/>
      <c r="H334" s="233"/>
      <c r="I334" s="233"/>
      <c r="J334" s="233"/>
      <c r="K334" s="233"/>
    </row>
    <row r="335" spans="1:11" ht="12.75" customHeight="1">
      <c r="A335" s="231"/>
      <c r="B335" s="232"/>
      <c r="C335" s="233"/>
      <c r="E335" s="233"/>
      <c r="F335" s="233"/>
      <c r="G335" s="233"/>
      <c r="H335" s="233"/>
      <c r="I335" s="233"/>
      <c r="J335" s="233"/>
      <c r="K335" s="233"/>
    </row>
    <row r="336" spans="1:11" ht="12.75" customHeight="1">
      <c r="A336" s="231"/>
      <c r="B336" s="232"/>
      <c r="C336" s="233"/>
      <c r="E336" s="233"/>
      <c r="F336" s="233"/>
      <c r="G336" s="233"/>
      <c r="H336" s="233"/>
      <c r="I336" s="233"/>
      <c r="J336" s="233"/>
      <c r="K336" s="233"/>
    </row>
    <row r="337" spans="1:11" ht="12.75" customHeight="1">
      <c r="A337" s="231"/>
      <c r="B337" s="232"/>
      <c r="C337" s="243"/>
      <c r="E337" s="233"/>
      <c r="F337" s="233"/>
      <c r="G337" s="233"/>
      <c r="H337" s="233"/>
      <c r="I337" s="233"/>
      <c r="J337" s="233"/>
      <c r="K337" s="233"/>
    </row>
    <row r="338" spans="1:11" ht="12.75" customHeight="1">
      <c r="A338" s="231"/>
      <c r="B338" s="232"/>
      <c r="C338" s="233"/>
      <c r="E338" s="233"/>
      <c r="F338" s="233"/>
      <c r="G338" s="233"/>
      <c r="H338" s="233"/>
      <c r="I338" s="233"/>
      <c r="J338" s="233"/>
      <c r="K338" s="233"/>
    </row>
    <row r="339" spans="1:11" ht="12.75" customHeight="1">
      <c r="A339" s="231"/>
      <c r="B339" s="232"/>
      <c r="C339" s="233"/>
      <c r="E339" s="233"/>
      <c r="F339" s="233"/>
      <c r="G339" s="233"/>
      <c r="H339" s="233"/>
      <c r="I339" s="233"/>
      <c r="J339" s="233"/>
      <c r="K339" s="233"/>
    </row>
    <row r="340" spans="1:11" ht="12.75" customHeight="1">
      <c r="A340" s="231"/>
      <c r="B340" s="232"/>
      <c r="C340" s="233"/>
      <c r="E340" s="233"/>
      <c r="F340" s="233"/>
      <c r="G340" s="233"/>
      <c r="H340" s="233"/>
      <c r="I340" s="233"/>
      <c r="J340" s="233"/>
      <c r="K340" s="233"/>
    </row>
    <row r="341" spans="1:11" ht="12.75" customHeight="1">
      <c r="A341" s="231"/>
      <c r="B341" s="232"/>
      <c r="C341" s="233"/>
      <c r="E341" s="233"/>
      <c r="F341" s="233"/>
      <c r="G341" s="233"/>
      <c r="H341" s="233"/>
      <c r="I341" s="233"/>
      <c r="J341" s="233"/>
      <c r="K341" s="233"/>
    </row>
    <row r="342" spans="1:11" ht="12.75" customHeight="1">
      <c r="A342" s="231"/>
      <c r="B342" s="232"/>
      <c r="C342" s="233"/>
      <c r="E342" s="233"/>
      <c r="F342" s="233"/>
      <c r="G342" s="233"/>
      <c r="H342" s="233"/>
      <c r="I342" s="233"/>
      <c r="J342" s="233"/>
      <c r="K342" s="233"/>
    </row>
    <row r="343" spans="1:11" ht="12.75" customHeight="1">
      <c r="A343" s="231"/>
      <c r="B343" s="232"/>
      <c r="C343" s="233"/>
      <c r="E343" s="233"/>
      <c r="F343" s="233"/>
      <c r="G343" s="233"/>
      <c r="H343" s="233"/>
      <c r="I343" s="233"/>
      <c r="J343" s="233"/>
      <c r="K343" s="233"/>
    </row>
    <row r="344" spans="1:11" ht="12.75" customHeight="1">
      <c r="A344" s="231"/>
      <c r="B344" s="232"/>
      <c r="C344" s="243"/>
      <c r="E344" s="233"/>
      <c r="F344" s="233"/>
      <c r="G344" s="233"/>
      <c r="H344" s="233"/>
      <c r="I344" s="233"/>
      <c r="J344" s="233"/>
      <c r="K344" s="233"/>
    </row>
    <row r="345" spans="1:11" ht="12.75" customHeight="1">
      <c r="A345" s="231"/>
      <c r="B345" s="232"/>
      <c r="C345" s="233"/>
      <c r="E345" s="233"/>
      <c r="F345" s="233"/>
      <c r="G345" s="233"/>
      <c r="H345" s="233"/>
      <c r="I345" s="233"/>
      <c r="J345" s="233"/>
      <c r="K345" s="233"/>
    </row>
    <row r="346" spans="1:11" ht="12.75" customHeight="1">
      <c r="A346" s="231"/>
      <c r="B346" s="232"/>
      <c r="C346" s="233"/>
      <c r="E346" s="233"/>
      <c r="F346" s="233"/>
      <c r="G346" s="233"/>
      <c r="H346" s="233"/>
      <c r="I346" s="233"/>
      <c r="J346" s="233"/>
      <c r="K346" s="233"/>
    </row>
    <row r="347" spans="1:11" ht="12.75" customHeight="1">
      <c r="A347" s="231"/>
      <c r="B347" s="232"/>
      <c r="C347" s="233"/>
      <c r="E347" s="233"/>
      <c r="F347" s="233"/>
      <c r="G347" s="233"/>
      <c r="H347" s="233"/>
      <c r="I347" s="233"/>
      <c r="J347" s="233"/>
      <c r="K347" s="233"/>
    </row>
    <row r="348" spans="1:11" ht="12.75" customHeight="1">
      <c r="A348" s="231"/>
      <c r="B348" s="232"/>
      <c r="C348" s="243"/>
      <c r="E348" s="233"/>
      <c r="F348" s="233"/>
      <c r="G348" s="233"/>
      <c r="H348" s="233"/>
      <c r="I348" s="233"/>
      <c r="J348" s="233"/>
      <c r="K348" s="233"/>
    </row>
    <row r="349" spans="1:11" ht="12.75" customHeight="1">
      <c r="A349" s="231"/>
      <c r="B349" s="232"/>
      <c r="C349" s="233"/>
      <c r="E349" s="233"/>
      <c r="F349" s="233"/>
      <c r="G349" s="233"/>
      <c r="H349" s="233"/>
      <c r="I349" s="233"/>
      <c r="J349" s="233"/>
      <c r="K349" s="233"/>
    </row>
    <row r="350" spans="1:11" ht="12.75" customHeight="1">
      <c r="A350" s="231"/>
      <c r="B350" s="232"/>
      <c r="C350" s="233"/>
      <c r="E350" s="233"/>
      <c r="F350" s="233"/>
      <c r="G350" s="233"/>
      <c r="H350" s="233"/>
      <c r="I350" s="233"/>
      <c r="J350" s="233"/>
      <c r="K350" s="233"/>
    </row>
    <row r="351" spans="1:11" ht="12.75" customHeight="1">
      <c r="A351" s="231"/>
      <c r="B351" s="232"/>
      <c r="C351" s="233"/>
      <c r="E351" s="233"/>
      <c r="F351" s="233"/>
      <c r="G351" s="233"/>
      <c r="H351" s="233"/>
      <c r="I351" s="233"/>
      <c r="J351" s="233"/>
      <c r="K351" s="233"/>
    </row>
    <row r="352" spans="1:11" ht="12.75" customHeight="1">
      <c r="A352" s="231"/>
      <c r="B352" s="232"/>
      <c r="C352" s="243"/>
      <c r="E352" s="233"/>
      <c r="F352" s="233"/>
      <c r="G352" s="233"/>
      <c r="H352" s="233"/>
      <c r="I352" s="233"/>
      <c r="J352" s="233"/>
      <c r="K352" s="233"/>
    </row>
    <row r="353" spans="1:11" ht="12.75" customHeight="1">
      <c r="A353" s="231"/>
      <c r="B353" s="232"/>
      <c r="C353" s="233"/>
      <c r="E353" s="233"/>
      <c r="F353" s="233"/>
      <c r="G353" s="233"/>
      <c r="H353" s="233"/>
      <c r="I353" s="233"/>
      <c r="J353" s="233"/>
      <c r="K353" s="233"/>
    </row>
    <row r="354" spans="1:11" ht="12.75" customHeight="1">
      <c r="A354" s="231"/>
      <c r="B354" s="232"/>
      <c r="C354" s="233"/>
      <c r="E354" s="233"/>
      <c r="F354" s="233"/>
      <c r="G354" s="233"/>
      <c r="H354" s="233"/>
      <c r="I354" s="233"/>
      <c r="J354" s="233"/>
      <c r="K354" s="233"/>
    </row>
    <row r="355" spans="1:11" ht="12.75" customHeight="1">
      <c r="A355" s="231"/>
      <c r="B355" s="232"/>
      <c r="C355" s="243"/>
      <c r="E355" s="233"/>
      <c r="F355" s="233"/>
      <c r="G355" s="233"/>
      <c r="H355" s="233"/>
      <c r="I355" s="233"/>
      <c r="J355" s="233"/>
      <c r="K355" s="233"/>
    </row>
    <row r="356" spans="1:11" ht="12.75" customHeight="1">
      <c r="A356" s="231"/>
      <c r="B356" s="232"/>
      <c r="C356" s="233"/>
      <c r="E356" s="233"/>
      <c r="F356" s="233"/>
      <c r="G356" s="233"/>
      <c r="H356" s="233"/>
      <c r="I356" s="233"/>
      <c r="J356" s="233"/>
      <c r="K356" s="233"/>
    </row>
    <row r="357" spans="1:11" ht="12.75" customHeight="1">
      <c r="A357" s="231"/>
      <c r="B357" s="232"/>
      <c r="C357" s="233"/>
      <c r="E357" s="233"/>
      <c r="F357" s="233"/>
      <c r="G357" s="233"/>
      <c r="H357" s="233"/>
      <c r="I357" s="233"/>
      <c r="J357" s="233"/>
      <c r="K357" s="233"/>
    </row>
    <row r="358" spans="1:11" ht="12.75" customHeight="1">
      <c r="A358" s="231"/>
      <c r="B358" s="232"/>
      <c r="C358" s="233"/>
      <c r="E358" s="233"/>
      <c r="F358" s="233"/>
      <c r="G358" s="233"/>
      <c r="H358" s="233"/>
      <c r="I358" s="233"/>
      <c r="J358" s="233"/>
      <c r="K358" s="233"/>
    </row>
    <row r="359" spans="1:11" ht="12.75" customHeight="1">
      <c r="A359" s="231"/>
      <c r="B359" s="232"/>
      <c r="C359" s="233"/>
      <c r="E359" s="233"/>
      <c r="F359" s="233"/>
      <c r="G359" s="233"/>
      <c r="H359" s="233"/>
      <c r="I359" s="233"/>
      <c r="J359" s="233"/>
      <c r="K359" s="233"/>
    </row>
    <row r="360" spans="1:11" ht="12.75" customHeight="1">
      <c r="A360" s="231"/>
      <c r="B360" s="232"/>
      <c r="C360" s="233"/>
      <c r="E360" s="233"/>
      <c r="F360" s="233"/>
      <c r="G360" s="233"/>
      <c r="H360" s="233"/>
      <c r="I360" s="233"/>
      <c r="J360" s="233"/>
      <c r="K360" s="233"/>
    </row>
    <row r="361" spans="1:11" ht="12.75" customHeight="1">
      <c r="A361" s="231"/>
      <c r="B361" s="232"/>
      <c r="C361" s="233"/>
      <c r="E361" s="233"/>
      <c r="F361" s="233"/>
      <c r="G361" s="233"/>
      <c r="H361" s="233"/>
      <c r="I361" s="233"/>
      <c r="J361" s="233"/>
      <c r="K361" s="233"/>
    </row>
    <row r="362" spans="1:11" ht="12.75" customHeight="1">
      <c r="A362" s="231"/>
      <c r="B362" s="232"/>
      <c r="C362" s="243"/>
      <c r="E362" s="233"/>
      <c r="F362" s="233"/>
      <c r="G362" s="233"/>
      <c r="H362" s="233"/>
      <c r="I362" s="233"/>
      <c r="J362" s="233"/>
      <c r="K362" s="233"/>
    </row>
    <row r="363" spans="1:11" ht="12.75" customHeight="1">
      <c r="A363" s="231"/>
      <c r="B363" s="232"/>
      <c r="C363" s="233"/>
      <c r="E363" s="233"/>
      <c r="F363" s="233"/>
      <c r="G363" s="233"/>
      <c r="H363" s="233"/>
      <c r="I363" s="233"/>
      <c r="J363" s="233"/>
      <c r="K363" s="233"/>
    </row>
    <row r="364" spans="1:11" ht="12.75" customHeight="1">
      <c r="A364" s="231"/>
      <c r="B364" s="232"/>
      <c r="C364" s="233"/>
      <c r="E364" s="233"/>
      <c r="F364" s="233"/>
      <c r="G364" s="233"/>
      <c r="H364" s="233"/>
      <c r="I364" s="233"/>
      <c r="J364" s="233"/>
      <c r="K364" s="233"/>
    </row>
    <row r="365" spans="1:11" ht="12.75" customHeight="1">
      <c r="A365" s="231"/>
      <c r="B365" s="232"/>
      <c r="C365" s="233"/>
      <c r="E365" s="233"/>
      <c r="F365" s="233"/>
      <c r="G365" s="233"/>
      <c r="H365" s="233"/>
      <c r="I365" s="233"/>
      <c r="J365" s="233"/>
      <c r="K365" s="233"/>
    </row>
    <row r="366" spans="1:11" ht="12.75" customHeight="1">
      <c r="A366" s="231"/>
      <c r="B366" s="232"/>
      <c r="C366" s="243"/>
      <c r="E366" s="233"/>
      <c r="F366" s="233"/>
      <c r="G366" s="233"/>
      <c r="H366" s="233"/>
      <c r="I366" s="233"/>
      <c r="J366" s="233"/>
      <c r="K366" s="233"/>
    </row>
    <row r="367" spans="1:11" ht="12.75" customHeight="1">
      <c r="A367" s="231"/>
      <c r="B367" s="232"/>
      <c r="C367" s="233"/>
      <c r="E367" s="233"/>
      <c r="F367" s="233"/>
      <c r="G367" s="233"/>
      <c r="H367" s="233"/>
      <c r="I367" s="233"/>
      <c r="J367" s="233"/>
      <c r="K367" s="233"/>
    </row>
    <row r="368" spans="1:11" ht="12.75" customHeight="1">
      <c r="A368" s="231"/>
      <c r="B368" s="232"/>
      <c r="C368" s="233"/>
      <c r="E368" s="233"/>
      <c r="F368" s="233"/>
      <c r="G368" s="233"/>
      <c r="H368" s="233"/>
      <c r="I368" s="233"/>
      <c r="J368" s="233"/>
      <c r="K368" s="233"/>
    </row>
    <row r="369" spans="1:11" ht="12.75" customHeight="1">
      <c r="A369" s="231"/>
      <c r="B369" s="232"/>
      <c r="C369" s="243"/>
      <c r="E369" s="233"/>
      <c r="F369" s="233"/>
      <c r="G369" s="233"/>
      <c r="H369" s="233"/>
      <c r="I369" s="233"/>
      <c r="J369" s="233"/>
      <c r="K369" s="233"/>
    </row>
    <row r="370" spans="1:11" ht="12.75" customHeight="1">
      <c r="A370" s="231"/>
      <c r="B370" s="232"/>
      <c r="C370" s="233"/>
      <c r="E370" s="233"/>
      <c r="F370" s="233"/>
      <c r="G370" s="233"/>
      <c r="H370" s="233"/>
      <c r="I370" s="233"/>
      <c r="J370" s="233"/>
      <c r="K370" s="233"/>
    </row>
    <row r="371" spans="1:11" ht="12.75" customHeight="1">
      <c r="A371" s="231"/>
      <c r="B371" s="232"/>
      <c r="C371" s="233"/>
      <c r="E371" s="233"/>
      <c r="F371" s="233"/>
      <c r="G371" s="233"/>
      <c r="H371" s="233"/>
      <c r="I371" s="233"/>
      <c r="J371" s="233"/>
      <c r="K371" s="233"/>
    </row>
    <row r="372" spans="1:11" ht="12.75" customHeight="1">
      <c r="A372" s="231"/>
      <c r="B372" s="232"/>
      <c r="C372" s="243"/>
      <c r="E372" s="233"/>
      <c r="F372" s="233"/>
      <c r="G372" s="233"/>
      <c r="H372" s="233"/>
      <c r="I372" s="233"/>
      <c r="J372" s="233"/>
      <c r="K372" s="233"/>
    </row>
    <row r="373" spans="1:11" ht="12.75" customHeight="1">
      <c r="A373" s="231"/>
      <c r="B373" s="232"/>
      <c r="C373" s="233"/>
      <c r="E373" s="233"/>
      <c r="F373" s="233"/>
      <c r="G373" s="233"/>
      <c r="H373" s="233"/>
      <c r="I373" s="233"/>
      <c r="J373" s="233"/>
      <c r="K373" s="233"/>
    </row>
    <row r="374" spans="1:11" ht="12.75" customHeight="1">
      <c r="A374" s="231"/>
      <c r="B374" s="232"/>
      <c r="C374" s="233"/>
      <c r="E374" s="233"/>
      <c r="F374" s="233"/>
      <c r="G374" s="233"/>
      <c r="H374" s="233"/>
      <c r="I374" s="233"/>
      <c r="J374" s="233"/>
      <c r="K374" s="233"/>
    </row>
    <row r="375" spans="1:11" ht="12.75" customHeight="1">
      <c r="A375" s="231"/>
      <c r="B375" s="232"/>
      <c r="C375" s="233"/>
      <c r="E375" s="233"/>
      <c r="F375" s="233"/>
      <c r="G375" s="233"/>
      <c r="H375" s="233"/>
      <c r="I375" s="233"/>
      <c r="J375" s="233"/>
      <c r="K375" s="233"/>
    </row>
    <row r="376" spans="1:11" ht="12.75" customHeight="1">
      <c r="A376" s="231"/>
      <c r="B376" s="232"/>
      <c r="C376" s="243"/>
      <c r="E376" s="233"/>
      <c r="F376" s="233"/>
      <c r="G376" s="233"/>
      <c r="H376" s="233"/>
      <c r="I376" s="233"/>
      <c r="J376" s="233"/>
      <c r="K376" s="233"/>
    </row>
    <row r="377" spans="1:11" ht="12.75" customHeight="1">
      <c r="A377" s="231"/>
      <c r="B377" s="232"/>
      <c r="C377" s="233"/>
      <c r="E377" s="233"/>
      <c r="F377" s="233"/>
      <c r="G377" s="233"/>
      <c r="H377" s="233"/>
      <c r="I377" s="233"/>
      <c r="J377" s="233"/>
      <c r="K377" s="233"/>
    </row>
    <row r="378" spans="1:11" ht="12.75" customHeight="1">
      <c r="A378" s="231"/>
      <c r="B378" s="232"/>
      <c r="C378" s="233"/>
      <c r="E378" s="233"/>
      <c r="F378" s="233"/>
      <c r="G378" s="233"/>
      <c r="H378" s="233"/>
      <c r="I378" s="233"/>
      <c r="J378" s="233"/>
      <c r="K378" s="233"/>
    </row>
    <row r="379" spans="1:11" ht="12.75" customHeight="1">
      <c r="A379" s="231"/>
      <c r="B379" s="232"/>
      <c r="C379" s="233"/>
      <c r="E379" s="233"/>
      <c r="F379" s="233"/>
      <c r="G379" s="233"/>
      <c r="H379" s="233"/>
      <c r="I379" s="233"/>
      <c r="J379" s="233"/>
      <c r="K379" s="233"/>
    </row>
    <row r="380" spans="1:11" ht="12.75" customHeight="1">
      <c r="A380" s="231"/>
      <c r="B380" s="232"/>
      <c r="C380" s="233"/>
      <c r="E380" s="233"/>
      <c r="F380" s="233"/>
      <c r="G380" s="233"/>
      <c r="H380" s="233"/>
      <c r="I380" s="233"/>
      <c r="J380" s="233"/>
      <c r="K380" s="233"/>
    </row>
    <row r="381" spans="1:11" ht="12.75" customHeight="1">
      <c r="A381" s="231"/>
      <c r="B381" s="232"/>
      <c r="C381" s="233"/>
      <c r="E381" s="233"/>
      <c r="F381" s="233"/>
      <c r="G381" s="233"/>
      <c r="H381" s="233"/>
      <c r="I381" s="233"/>
      <c r="J381" s="233"/>
      <c r="K381" s="233"/>
    </row>
    <row r="382" spans="1:11" ht="12.75" customHeight="1">
      <c r="A382" s="231"/>
      <c r="B382" s="232"/>
      <c r="C382" s="233"/>
      <c r="E382" s="233"/>
      <c r="F382" s="233"/>
      <c r="G382" s="233"/>
      <c r="H382" s="233"/>
      <c r="I382" s="233"/>
      <c r="J382" s="233"/>
      <c r="K382" s="233"/>
    </row>
    <row r="383" spans="1:11" ht="12.75" customHeight="1">
      <c r="A383" s="231"/>
      <c r="B383" s="232"/>
      <c r="C383" s="233"/>
      <c r="E383" s="233"/>
      <c r="F383" s="233"/>
      <c r="G383" s="233"/>
      <c r="H383" s="233"/>
      <c r="I383" s="233"/>
      <c r="J383" s="233"/>
      <c r="K383" s="233"/>
    </row>
    <row r="384" spans="1:11" ht="12.75" customHeight="1">
      <c r="A384" s="231"/>
      <c r="B384" s="232"/>
      <c r="C384" s="233"/>
      <c r="E384" s="233"/>
      <c r="F384" s="233"/>
      <c r="G384" s="233"/>
      <c r="H384" s="233"/>
      <c r="I384" s="233"/>
      <c r="J384" s="233"/>
      <c r="K384" s="233"/>
    </row>
    <row r="385" spans="1:11" ht="12.75" customHeight="1">
      <c r="A385" s="231"/>
      <c r="B385" s="232"/>
      <c r="C385" s="233"/>
      <c r="E385" s="233"/>
      <c r="F385" s="233"/>
      <c r="G385" s="233"/>
      <c r="H385" s="233"/>
      <c r="I385" s="233"/>
      <c r="J385" s="233"/>
      <c r="K385" s="233"/>
    </row>
    <row r="386" spans="1:11" ht="12.75" customHeight="1">
      <c r="A386" s="409"/>
      <c r="B386" s="403"/>
      <c r="C386" s="403"/>
      <c r="E386" s="233"/>
      <c r="F386" s="233"/>
      <c r="G386" s="233"/>
      <c r="H386" s="233"/>
      <c r="I386" s="233"/>
      <c r="J386" s="233"/>
      <c r="K386" s="233"/>
    </row>
    <row r="387" spans="1:11" ht="12.75" customHeight="1">
      <c r="A387" s="402"/>
      <c r="B387" s="403"/>
      <c r="C387" s="403"/>
      <c r="E387" s="233"/>
      <c r="F387" s="233"/>
      <c r="G387" s="233"/>
      <c r="H387" s="233"/>
      <c r="I387" s="233"/>
      <c r="J387" s="233"/>
      <c r="K387" s="233"/>
    </row>
    <row r="388" spans="1:11" ht="12.75" customHeight="1">
      <c r="A388" s="349"/>
      <c r="B388" s="350"/>
      <c r="C388" s="350"/>
      <c r="E388" s="233"/>
      <c r="F388" s="233"/>
      <c r="G388" s="233"/>
      <c r="H388" s="233"/>
      <c r="I388" s="233"/>
      <c r="J388" s="233"/>
      <c r="K388" s="233"/>
    </row>
    <row r="389" spans="1:11" ht="12.75" customHeight="1">
      <c r="A389" s="404"/>
      <c r="B389" s="403"/>
      <c r="C389" s="403"/>
      <c r="E389" s="233"/>
      <c r="F389" s="233"/>
      <c r="G389" s="233"/>
      <c r="H389" s="233"/>
      <c r="I389" s="233"/>
      <c r="J389" s="233"/>
      <c r="K389" s="233"/>
    </row>
    <row r="390" spans="1:11" ht="12.75" customHeight="1">
      <c r="A390" s="231"/>
      <c r="B390" s="232"/>
      <c r="C390" s="233"/>
      <c r="E390" s="233"/>
      <c r="F390" s="233"/>
      <c r="G390" s="233"/>
      <c r="H390" s="233"/>
      <c r="I390" s="233"/>
      <c r="J390" s="233"/>
      <c r="K390" s="233"/>
    </row>
    <row r="391" spans="1:11" ht="12.75" customHeight="1">
      <c r="A391" s="231"/>
      <c r="B391" s="232"/>
      <c r="C391" s="232"/>
      <c r="E391" s="233"/>
      <c r="F391" s="233"/>
      <c r="G391" s="233"/>
      <c r="H391" s="233"/>
      <c r="I391" s="233"/>
      <c r="J391" s="233"/>
      <c r="K391" s="233"/>
    </row>
    <row r="392" spans="1:11" ht="12.75" customHeight="1">
      <c r="A392" s="231"/>
      <c r="B392" s="232"/>
      <c r="C392" s="232"/>
      <c r="E392" s="233"/>
      <c r="F392" s="233"/>
      <c r="G392" s="233"/>
      <c r="H392" s="233"/>
      <c r="I392" s="233"/>
      <c r="J392" s="233"/>
      <c r="K392" s="233"/>
    </row>
    <row r="393" spans="1:11" ht="12.75" customHeight="1">
      <c r="A393" s="231"/>
      <c r="B393" s="232"/>
      <c r="C393" s="232"/>
      <c r="E393" s="233"/>
      <c r="F393" s="233"/>
      <c r="G393" s="233"/>
      <c r="H393" s="233"/>
      <c r="I393" s="233"/>
      <c r="J393" s="233"/>
      <c r="K393" s="233"/>
    </row>
    <row r="394" spans="1:11" ht="12.75" customHeight="1">
      <c r="A394" s="231"/>
      <c r="B394" s="232"/>
      <c r="C394" s="232"/>
      <c r="E394" s="233"/>
      <c r="F394" s="233"/>
      <c r="G394" s="233"/>
      <c r="H394" s="233"/>
      <c r="I394" s="233"/>
      <c r="J394" s="233"/>
      <c r="K394" s="233"/>
    </row>
    <row r="395" spans="1:11" ht="12.75" customHeight="1">
      <c r="A395" s="231"/>
      <c r="B395" s="232"/>
      <c r="C395" s="232"/>
      <c r="E395" s="233"/>
      <c r="F395" s="233"/>
      <c r="G395" s="233"/>
      <c r="H395" s="233"/>
      <c r="I395" s="233"/>
      <c r="J395" s="233"/>
      <c r="K395" s="233"/>
    </row>
    <row r="396" spans="1:11" ht="12.75" customHeight="1">
      <c r="A396" s="231"/>
      <c r="B396" s="232"/>
      <c r="C396" s="232"/>
      <c r="E396" s="233"/>
      <c r="F396" s="233"/>
      <c r="G396" s="233"/>
      <c r="H396" s="233"/>
      <c r="I396" s="233"/>
      <c r="J396" s="233"/>
      <c r="K396" s="233"/>
    </row>
    <row r="397" spans="1:11" ht="12.75" customHeight="1">
      <c r="A397" s="231"/>
      <c r="B397" s="232"/>
      <c r="C397" s="233"/>
      <c r="E397" s="233"/>
      <c r="F397" s="233"/>
      <c r="G397" s="233"/>
      <c r="H397" s="233"/>
      <c r="I397" s="233"/>
      <c r="J397" s="233"/>
      <c r="K397" s="233"/>
    </row>
    <row r="398" spans="1:11" ht="12.75" customHeight="1">
      <c r="A398" s="231"/>
      <c r="B398" s="232"/>
      <c r="C398" s="350"/>
      <c r="E398" s="233"/>
      <c r="F398" s="233"/>
      <c r="G398" s="233"/>
      <c r="H398" s="233"/>
      <c r="I398" s="233"/>
      <c r="J398" s="233"/>
      <c r="K398" s="233"/>
    </row>
    <row r="399" spans="1:11" ht="12.75" customHeight="1">
      <c r="A399" s="231"/>
      <c r="B399" s="232"/>
      <c r="C399" s="233"/>
      <c r="E399" s="233"/>
      <c r="F399" s="233"/>
      <c r="G399" s="233"/>
      <c r="H399" s="233"/>
      <c r="I399" s="233"/>
      <c r="J399" s="233"/>
      <c r="K399" s="233"/>
    </row>
    <row r="400" spans="1:11" ht="12.75" customHeight="1">
      <c r="A400" s="349"/>
      <c r="B400" s="350"/>
      <c r="C400" s="243"/>
      <c r="E400" s="233"/>
      <c r="F400" s="233"/>
      <c r="G400" s="233"/>
      <c r="H400" s="233"/>
      <c r="I400" s="233"/>
      <c r="J400" s="233"/>
      <c r="K400" s="233"/>
    </row>
    <row r="401" spans="1:11" ht="12.75" customHeight="1">
      <c r="A401" s="231"/>
      <c r="B401" s="232"/>
      <c r="C401" s="233"/>
      <c r="E401" s="233"/>
      <c r="F401" s="233"/>
      <c r="G401" s="233"/>
      <c r="H401" s="233"/>
      <c r="I401" s="233"/>
      <c r="J401" s="233"/>
      <c r="K401" s="233"/>
    </row>
    <row r="402" spans="1:11" ht="12.75" customHeight="1">
      <c r="A402" s="231"/>
      <c r="B402" s="232"/>
      <c r="C402" s="233"/>
      <c r="E402" s="233"/>
      <c r="F402" s="233"/>
      <c r="G402" s="233"/>
      <c r="H402" s="233"/>
      <c r="I402" s="233"/>
      <c r="J402" s="233"/>
      <c r="K402" s="233"/>
    </row>
    <row r="403" spans="1:11" ht="12.75" customHeight="1">
      <c r="A403" s="231"/>
      <c r="B403" s="232"/>
      <c r="C403" s="233"/>
      <c r="E403" s="233"/>
      <c r="F403" s="233"/>
      <c r="G403" s="233"/>
      <c r="H403" s="233"/>
      <c r="I403" s="233"/>
      <c r="J403" s="233"/>
      <c r="K403" s="233"/>
    </row>
    <row r="404" spans="1:11" ht="12.75" customHeight="1">
      <c r="A404" s="231"/>
      <c r="B404" s="232"/>
      <c r="C404" s="233"/>
      <c r="E404" s="233"/>
      <c r="F404" s="233"/>
      <c r="G404" s="233"/>
      <c r="H404" s="233"/>
      <c r="I404" s="233"/>
      <c r="J404" s="233"/>
      <c r="K404" s="233"/>
    </row>
    <row r="405" spans="1:11" ht="12.75" customHeight="1">
      <c r="A405" s="231"/>
      <c r="B405" s="232"/>
      <c r="C405" s="233"/>
      <c r="E405" s="233"/>
      <c r="F405" s="233"/>
      <c r="G405" s="233"/>
      <c r="H405" s="233"/>
      <c r="I405" s="233"/>
      <c r="J405" s="233"/>
      <c r="K405" s="233"/>
    </row>
    <row r="406" spans="1:11" ht="12.75" customHeight="1">
      <c r="A406" s="231"/>
      <c r="B406" s="232"/>
      <c r="C406" s="233"/>
      <c r="E406" s="233"/>
      <c r="F406" s="233"/>
      <c r="G406" s="233"/>
      <c r="H406" s="233"/>
      <c r="I406" s="233"/>
      <c r="J406" s="233"/>
      <c r="K406" s="233"/>
    </row>
    <row r="407" spans="1:11" ht="12.75" customHeight="1">
      <c r="A407" s="231"/>
      <c r="B407" s="232"/>
      <c r="C407" s="233"/>
      <c r="E407" s="233"/>
      <c r="F407" s="233"/>
      <c r="G407" s="233"/>
      <c r="H407" s="233"/>
      <c r="I407" s="233"/>
      <c r="J407" s="233"/>
      <c r="K407" s="233"/>
    </row>
    <row r="408" spans="1:11" ht="12.75" customHeight="1">
      <c r="A408" s="231"/>
      <c r="B408" s="232"/>
      <c r="C408" s="233"/>
      <c r="E408" s="233"/>
      <c r="F408" s="233"/>
      <c r="G408" s="233"/>
      <c r="H408" s="233"/>
      <c r="I408" s="233"/>
      <c r="J408" s="233"/>
      <c r="K408" s="233"/>
    </row>
    <row r="409" spans="1:11" ht="12.75" customHeight="1">
      <c r="A409" s="231"/>
      <c r="B409" s="232"/>
      <c r="C409" s="233"/>
      <c r="E409" s="233"/>
      <c r="F409" s="233"/>
      <c r="G409" s="233"/>
      <c r="H409" s="233"/>
      <c r="I409" s="233"/>
      <c r="J409" s="233"/>
      <c r="K409" s="233"/>
    </row>
    <row r="410" spans="1:11" ht="12.75" customHeight="1">
      <c r="A410" s="231"/>
      <c r="B410" s="232"/>
      <c r="C410" s="233"/>
      <c r="E410" s="233"/>
      <c r="F410" s="233"/>
      <c r="G410" s="233"/>
      <c r="H410" s="233"/>
      <c r="I410" s="233"/>
      <c r="J410" s="233"/>
      <c r="K410" s="233"/>
    </row>
    <row r="411" spans="1:11" ht="12.75" customHeight="1">
      <c r="A411" s="231"/>
      <c r="B411" s="232"/>
      <c r="C411" s="233"/>
      <c r="E411" s="233"/>
      <c r="F411" s="233"/>
      <c r="G411" s="233"/>
      <c r="H411" s="233"/>
      <c r="I411" s="233"/>
      <c r="J411" s="233"/>
      <c r="K411" s="233"/>
    </row>
    <row r="412" spans="1:11" ht="12.75" customHeight="1">
      <c r="A412" s="349"/>
      <c r="B412" s="350"/>
      <c r="C412" s="243"/>
      <c r="E412" s="233"/>
      <c r="F412" s="233"/>
      <c r="G412" s="233"/>
      <c r="H412" s="233"/>
      <c r="I412" s="233"/>
      <c r="J412" s="233"/>
      <c r="K412" s="233"/>
    </row>
    <row r="413" spans="1:11" ht="12.75" customHeight="1">
      <c r="A413" s="231"/>
      <c r="B413" s="232"/>
      <c r="C413" s="233"/>
      <c r="E413" s="233"/>
      <c r="F413" s="233"/>
      <c r="G413" s="233"/>
      <c r="H413" s="233"/>
      <c r="I413" s="233"/>
      <c r="J413" s="233"/>
      <c r="K413" s="233"/>
    </row>
    <row r="414" spans="1:11" ht="12.75" customHeight="1">
      <c r="A414" s="231"/>
      <c r="B414" s="232"/>
      <c r="C414" s="233"/>
      <c r="E414" s="233"/>
      <c r="F414" s="233"/>
      <c r="G414" s="233"/>
      <c r="H414" s="233"/>
      <c r="I414" s="233"/>
      <c r="J414" s="233"/>
      <c r="K414" s="233"/>
    </row>
    <row r="415" spans="1:11" ht="12.75" customHeight="1">
      <c r="A415" s="231"/>
      <c r="B415" s="232"/>
      <c r="C415" s="233"/>
      <c r="E415" s="233"/>
      <c r="F415" s="233"/>
      <c r="G415" s="233"/>
      <c r="H415" s="233"/>
      <c r="I415" s="233"/>
      <c r="J415" s="233"/>
      <c r="K415" s="233"/>
    </row>
    <row r="416" spans="1:11" ht="12.75" customHeight="1">
      <c r="A416" s="349"/>
      <c r="B416" s="350"/>
      <c r="C416" s="243"/>
      <c r="E416" s="233"/>
      <c r="F416" s="233"/>
      <c r="G416" s="233"/>
      <c r="H416" s="233"/>
      <c r="I416" s="233"/>
      <c r="J416" s="233"/>
      <c r="K416" s="233"/>
    </row>
    <row r="417" spans="1:11" ht="12.75" customHeight="1">
      <c r="A417" s="231"/>
      <c r="B417" s="232"/>
      <c r="C417" s="233"/>
      <c r="E417" s="233"/>
      <c r="F417" s="233"/>
      <c r="G417" s="233"/>
      <c r="H417" s="233"/>
      <c r="I417" s="233"/>
      <c r="J417" s="233"/>
      <c r="K417" s="233"/>
    </row>
    <row r="418" spans="1:11" ht="12.75" customHeight="1">
      <c r="A418" s="231"/>
      <c r="B418" s="232"/>
      <c r="C418" s="233"/>
      <c r="E418" s="233"/>
      <c r="F418" s="233"/>
      <c r="G418" s="233"/>
      <c r="H418" s="233"/>
      <c r="I418" s="233"/>
      <c r="J418" s="233"/>
      <c r="K418" s="233"/>
    </row>
    <row r="419" spans="1:11" ht="12.75" customHeight="1">
      <c r="A419" s="349"/>
      <c r="B419" s="350"/>
      <c r="C419" s="243"/>
      <c r="E419" s="233"/>
      <c r="F419" s="233"/>
      <c r="G419" s="233"/>
      <c r="H419" s="233"/>
      <c r="I419" s="233"/>
      <c r="J419" s="233"/>
      <c r="K419" s="233"/>
    </row>
    <row r="420" spans="1:11" ht="12.75" customHeight="1">
      <c r="A420" s="231"/>
      <c r="B420" s="232"/>
      <c r="C420" s="233"/>
      <c r="E420" s="233"/>
      <c r="F420" s="233"/>
      <c r="G420" s="233"/>
      <c r="H420" s="233"/>
      <c r="I420" s="233"/>
      <c r="J420" s="233"/>
      <c r="K420" s="233"/>
    </row>
    <row r="421" spans="1:11" ht="12.75" customHeight="1">
      <c r="A421" s="231"/>
      <c r="B421" s="232"/>
      <c r="C421" s="233"/>
      <c r="E421" s="233"/>
      <c r="F421" s="233"/>
      <c r="G421" s="233"/>
      <c r="H421" s="233"/>
      <c r="I421" s="233"/>
      <c r="J421" s="233"/>
      <c r="K421" s="233"/>
    </row>
    <row r="422" spans="1:11" ht="12.75" customHeight="1">
      <c r="A422" s="349"/>
      <c r="B422" s="350"/>
      <c r="C422" s="243"/>
      <c r="E422" s="233"/>
      <c r="F422" s="233"/>
      <c r="G422" s="233"/>
      <c r="H422" s="233"/>
      <c r="I422" s="233"/>
      <c r="J422" s="233"/>
      <c r="K422" s="233"/>
    </row>
    <row r="423" spans="1:11" ht="12.75" customHeight="1">
      <c r="A423" s="231"/>
      <c r="B423" s="232"/>
      <c r="C423" s="233"/>
      <c r="E423" s="233"/>
      <c r="F423" s="233"/>
      <c r="G423" s="233"/>
      <c r="H423" s="233"/>
      <c r="I423" s="233"/>
      <c r="J423" s="233"/>
      <c r="K423" s="233"/>
    </row>
    <row r="424" spans="1:11" ht="12.75" customHeight="1">
      <c r="A424" s="231"/>
      <c r="B424" s="232"/>
      <c r="C424" s="233"/>
      <c r="E424" s="233"/>
      <c r="F424" s="233"/>
      <c r="G424" s="233"/>
      <c r="H424" s="233"/>
      <c r="I424" s="233"/>
      <c r="J424" s="233"/>
      <c r="K424" s="233"/>
    </row>
    <row r="425" spans="1:11" ht="12.75" customHeight="1">
      <c r="A425" s="231"/>
      <c r="B425" s="232"/>
      <c r="C425" s="233"/>
      <c r="E425" s="233"/>
      <c r="F425" s="233"/>
      <c r="G425" s="233"/>
      <c r="H425" s="233"/>
      <c r="I425" s="233"/>
      <c r="J425" s="233"/>
      <c r="K425" s="233"/>
    </row>
    <row r="426" spans="1:11" ht="12.75" customHeight="1">
      <c r="A426" s="231"/>
      <c r="B426" s="232"/>
      <c r="C426" s="233"/>
      <c r="E426" s="233"/>
      <c r="F426" s="233"/>
      <c r="G426" s="233"/>
      <c r="H426" s="233"/>
      <c r="I426" s="233"/>
      <c r="J426" s="233"/>
      <c r="K426" s="233"/>
    </row>
    <row r="427" spans="1:11" ht="12.75" customHeight="1">
      <c r="A427" s="231"/>
      <c r="B427" s="232"/>
      <c r="C427" s="233"/>
      <c r="E427" s="233"/>
      <c r="F427" s="233"/>
      <c r="G427" s="233"/>
      <c r="H427" s="233"/>
      <c r="I427" s="233"/>
      <c r="J427" s="233"/>
      <c r="K427" s="233"/>
    </row>
    <row r="428" spans="1:11" ht="12.75" customHeight="1">
      <c r="A428" s="349"/>
      <c r="B428" s="350"/>
      <c r="C428" s="243"/>
      <c r="E428" s="233"/>
      <c r="F428" s="233"/>
      <c r="G428" s="233"/>
      <c r="H428" s="233"/>
      <c r="I428" s="233"/>
      <c r="J428" s="233"/>
      <c r="K428" s="233"/>
    </row>
    <row r="429" spans="1:11" ht="12.75" customHeight="1">
      <c r="A429" s="231"/>
      <c r="B429" s="232"/>
      <c r="C429" s="233"/>
      <c r="E429" s="233"/>
      <c r="F429" s="233"/>
      <c r="G429" s="233"/>
      <c r="H429" s="233"/>
      <c r="I429" s="233"/>
      <c r="J429" s="233"/>
      <c r="K429" s="233"/>
    </row>
    <row r="430" spans="1:11" ht="12.75" customHeight="1">
      <c r="A430" s="231"/>
      <c r="B430" s="232"/>
      <c r="C430" s="233"/>
      <c r="E430" s="233"/>
      <c r="F430" s="233"/>
      <c r="G430" s="233"/>
      <c r="H430" s="233"/>
      <c r="I430" s="233"/>
      <c r="J430" s="233"/>
      <c r="K430" s="233"/>
    </row>
    <row r="431" spans="1:11" ht="12.75" customHeight="1">
      <c r="A431" s="349"/>
      <c r="B431" s="350"/>
      <c r="C431" s="243"/>
      <c r="E431" s="233"/>
      <c r="F431" s="233"/>
      <c r="G431" s="233"/>
      <c r="H431" s="233"/>
      <c r="I431" s="233"/>
      <c r="J431" s="233"/>
      <c r="K431" s="233"/>
    </row>
    <row r="432" spans="1:11" ht="12.75" customHeight="1">
      <c r="A432" s="231"/>
      <c r="B432" s="232"/>
      <c r="C432" s="233"/>
      <c r="E432" s="233"/>
      <c r="F432" s="233"/>
      <c r="G432" s="233"/>
      <c r="H432" s="233"/>
      <c r="I432" s="233"/>
      <c r="J432" s="233"/>
      <c r="K432" s="233"/>
    </row>
    <row r="433" spans="1:11" ht="12.75" customHeight="1">
      <c r="A433" s="231"/>
      <c r="B433" s="232"/>
      <c r="C433" s="233"/>
      <c r="E433" s="233"/>
      <c r="F433" s="233"/>
      <c r="G433" s="233"/>
      <c r="H433" s="233"/>
      <c r="I433" s="233"/>
      <c r="J433" s="233"/>
      <c r="K433" s="233"/>
    </row>
    <row r="434" spans="1:11" ht="12.75" customHeight="1">
      <c r="A434" s="231"/>
      <c r="B434" s="232"/>
      <c r="C434" s="233"/>
      <c r="E434" s="233"/>
      <c r="F434" s="233"/>
      <c r="G434" s="233"/>
      <c r="H434" s="233"/>
      <c r="I434" s="233"/>
      <c r="J434" s="233"/>
      <c r="K434" s="233"/>
    </row>
  </sheetData>
  <autoFilter ref="B1:B434"/>
  <mergeCells count="28">
    <mergeCell ref="D11:J11"/>
    <mergeCell ref="A8:A11"/>
    <mergeCell ref="B8:B11"/>
    <mergeCell ref="C8:C11"/>
    <mergeCell ref="D8:D10"/>
    <mergeCell ref="E8:E10"/>
    <mergeCell ref="F8:J8"/>
    <mergeCell ref="F9:F10"/>
    <mergeCell ref="G9:G10"/>
    <mergeCell ref="H9:H10"/>
    <mergeCell ref="I9:I10"/>
    <mergeCell ref="J9:J10"/>
    <mergeCell ref="A387:C387"/>
    <mergeCell ref="A389:C389"/>
    <mergeCell ref="A5:J5"/>
    <mergeCell ref="A6:J6"/>
    <mergeCell ref="A7:J7"/>
    <mergeCell ref="I174:I175"/>
    <mergeCell ref="J174:J175"/>
    <mergeCell ref="A386:C386"/>
    <mergeCell ref="A174:A175"/>
    <mergeCell ref="B174:B175"/>
    <mergeCell ref="C174:C175"/>
    <mergeCell ref="D174:D175"/>
    <mergeCell ref="E174:E175"/>
    <mergeCell ref="F174:F175"/>
    <mergeCell ref="G174:G175"/>
    <mergeCell ref="H174:H175"/>
  </mergeCells>
  <pageMargins left="0.31496062992125984" right="0.31496062992125984" top="0.55118110236220474" bottom="0.35433070866141736" header="0.31496062992125984" footer="0.31496062992125984"/>
  <pageSetup paperSize="9" scale="94" fitToHeight="0" orientation="landscape" r:id="rId1"/>
  <rowBreaks count="8" manualBreakCount="8">
    <brk id="35" max="10" man="1"/>
    <brk id="64" max="10" man="1"/>
    <brk id="96" max="10" man="1"/>
    <brk id="123" max="10" man="1"/>
    <brk id="141" max="10" man="1"/>
    <brk id="172" max="10" man="1"/>
    <brk id="202" max="10" man="1"/>
    <brk id="2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Zał. 1_korekta</vt:lpstr>
      <vt:lpstr>Zał.1</vt:lpstr>
      <vt:lpstr>Zał.1 </vt:lpstr>
      <vt:lpstr>Zał.1a</vt:lpstr>
      <vt:lpstr>Zał. 1b </vt:lpstr>
      <vt:lpstr>'Zał. 1b '!Obszar_wydruku</vt:lpstr>
      <vt:lpstr>Zał.1a!Obszar_wydruku</vt:lpstr>
      <vt:lpstr>'Zał. 1b '!Tytuły_wydruku</vt:lpstr>
      <vt:lpstr>Zał.1a!Tytuły_wydruku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Joanna Wieczorek</cp:lastModifiedBy>
  <cp:lastPrinted>2022-01-07T07:45:21Z</cp:lastPrinted>
  <dcterms:created xsi:type="dcterms:W3CDTF">2006-10-11T08:10:34Z</dcterms:created>
  <dcterms:modified xsi:type="dcterms:W3CDTF">2022-07-15T07:54:03Z</dcterms:modified>
</cp:coreProperties>
</file>